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PPEDA\RPJMD\"/>
    </mc:Choice>
  </mc:AlternateContent>
  <bookViews>
    <workbookView xWindow="0" yWindow="0" windowWidth="20490" windowHeight="8205" tabRatio="1000" activeTab="2"/>
  </bookViews>
  <sheets>
    <sheet name="TC-11" sheetId="8" r:id="rId1"/>
    <sheet name="misi 1" sheetId="13" r:id="rId2"/>
    <sheet name="misi 2" sheetId="12" r:id="rId3"/>
    <sheet name="misi 3" sheetId="15" r:id="rId4"/>
  </sheets>
  <externalReferences>
    <externalReference r:id="rId5"/>
    <externalReference r:id="rId6"/>
    <externalReference r:id="rId7"/>
  </externalReferences>
  <calcPr calcId="162913"/>
</workbook>
</file>

<file path=xl/calcChain.xml><?xml version="1.0" encoding="utf-8"?>
<calcChain xmlns="http://schemas.openxmlformats.org/spreadsheetml/2006/main">
  <c r="AA33" i="13" l="1"/>
  <c r="Z33" i="13"/>
  <c r="Y33" i="13"/>
  <c r="X33" i="13"/>
  <c r="W33" i="13"/>
  <c r="Z11" i="13" l="1"/>
  <c r="V56" i="12" l="1"/>
  <c r="U56" i="12"/>
  <c r="T56" i="12"/>
  <c r="S56" i="12"/>
  <c r="R56" i="12"/>
  <c r="Q56" i="12"/>
  <c r="W24" i="13" l="1"/>
  <c r="AA14" i="15" l="1"/>
  <c r="Z14" i="15"/>
  <c r="Y14" i="15"/>
  <c r="X14" i="15"/>
  <c r="W14" i="15"/>
  <c r="V34" i="13" l="1"/>
  <c r="U34" i="13"/>
  <c r="T34" i="13"/>
  <c r="S34" i="13"/>
  <c r="R34" i="13"/>
  <c r="Z21" i="15" l="1"/>
  <c r="AA21" i="15" s="1"/>
  <c r="AA18" i="15"/>
  <c r="AA17" i="15"/>
  <c r="Z17" i="15"/>
  <c r="Y17" i="15"/>
  <c r="X17" i="15"/>
  <c r="W17" i="15"/>
  <c r="V17" i="15"/>
  <c r="U17" i="15"/>
  <c r="T17" i="15"/>
  <c r="S17" i="15"/>
  <c r="R17" i="15"/>
  <c r="Q17" i="15"/>
  <c r="AA16" i="15"/>
  <c r="Z16" i="15"/>
  <c r="Y16" i="15"/>
  <c r="X16" i="15"/>
  <c r="W16" i="15"/>
  <c r="V16" i="15"/>
  <c r="U16" i="15"/>
  <c r="T16" i="15"/>
  <c r="S16" i="15"/>
  <c r="R16" i="15"/>
  <c r="Q16" i="15"/>
  <c r="AA11" i="13" l="1"/>
  <c r="Y11" i="13"/>
  <c r="X11" i="13"/>
  <c r="W11" i="13"/>
  <c r="V11" i="13"/>
  <c r="U11" i="13"/>
  <c r="T11" i="13"/>
  <c r="S11" i="13"/>
  <c r="R11" i="13"/>
  <c r="Q11" i="13"/>
  <c r="AA7" i="13"/>
  <c r="Z7" i="13"/>
  <c r="Y7" i="13"/>
  <c r="X7" i="13"/>
  <c r="W7" i="13"/>
  <c r="V7" i="13"/>
  <c r="U7" i="13"/>
  <c r="T7" i="13"/>
  <c r="S7" i="13"/>
  <c r="R7" i="13"/>
  <c r="Q7" i="13"/>
  <c r="Q42" i="13" l="1"/>
  <c r="AA8" i="15" l="1"/>
  <c r="Y8" i="15"/>
  <c r="Z8" i="15" s="1"/>
  <c r="X8" i="15"/>
  <c r="AA25" i="13"/>
  <c r="AA24" i="13" s="1"/>
  <c r="Y25" i="13"/>
  <c r="X25" i="13"/>
  <c r="X24" i="13" s="1"/>
  <c r="X59" i="13"/>
  <c r="W59" i="13"/>
  <c r="AA58" i="13"/>
  <c r="Z58" i="13"/>
  <c r="Y58" i="13"/>
  <c r="X58" i="13"/>
  <c r="W58" i="13"/>
  <c r="AA57" i="13"/>
  <c r="Z57" i="13"/>
  <c r="Y57" i="13"/>
  <c r="X57" i="13"/>
  <c r="W57" i="13"/>
  <c r="AA56" i="13"/>
  <c r="Z56" i="13"/>
  <c r="Y56" i="13"/>
  <c r="X56" i="13"/>
  <c r="W56" i="13"/>
  <c r="AA55" i="13"/>
  <c r="Z55" i="13"/>
  <c r="Y55" i="13"/>
  <c r="X55" i="13"/>
  <c r="W55" i="13"/>
  <c r="Z25" i="13" l="1"/>
  <c r="Z24" i="13" s="1"/>
  <c r="Y24" i="13"/>
  <c r="X19" i="15"/>
  <c r="Y19" i="15" s="1"/>
  <c r="Z19" i="15" s="1"/>
  <c r="AA19" i="15" s="1"/>
  <c r="X23" i="15"/>
  <c r="Y23" i="15" s="1"/>
  <c r="Z23" i="15" s="1"/>
  <c r="AA23" i="15" s="1"/>
  <c r="Q10" i="15"/>
  <c r="AA26" i="13" l="1"/>
  <c r="Z26" i="13"/>
  <c r="Y26" i="13"/>
  <c r="X26" i="13"/>
  <c r="W26" i="13"/>
  <c r="W16" i="13"/>
  <c r="X16" i="13"/>
  <c r="Y16" i="13"/>
  <c r="Z16" i="13"/>
  <c r="AA16" i="13"/>
</calcChain>
</file>

<file path=xl/sharedStrings.xml><?xml version="1.0" encoding="utf-8"?>
<sst xmlns="http://schemas.openxmlformats.org/spreadsheetml/2006/main" count="871" uniqueCount="497">
  <si>
    <t>Indeks Ketahanan Daerah</t>
  </si>
  <si>
    <t>Usia Harapan Hidup</t>
  </si>
  <si>
    <t>Rata-Rata Lama Sekolah</t>
  </si>
  <si>
    <t>Indeks Pembangunan Kebudayaan</t>
  </si>
  <si>
    <t>Rasio PDRB Industri Pengolahan</t>
  </si>
  <si>
    <t>Indeks Inovasi Daerah</t>
  </si>
  <si>
    <t>TUJUAN</t>
  </si>
  <si>
    <t>SASARAN</t>
  </si>
  <si>
    <t>KONDISI AWAL</t>
  </si>
  <si>
    <t>TARGET</t>
  </si>
  <si>
    <t>1.1. Meningkatkan layanan pendidikan dan kesehatan untuk semua</t>
  </si>
  <si>
    <t>Cakupan Kepesertaan JKN</t>
  </si>
  <si>
    <t>1.2. Memperkuat nilai-nilai agama dan budaya dalam penyelenggaraan pembangunan</t>
  </si>
  <si>
    <t>Misi 2: Mentransformasikan Ekonomi Kerakyatan Berbasis Teknologi Berorientasi Nilai Tambah dan Berkelanjutan</t>
  </si>
  <si>
    <t>2.1 Menciptakan nilai tambah komoditi unggulan</t>
  </si>
  <si>
    <t>2.2 Meningkatkan kualitas infrastruktur dasar</t>
  </si>
  <si>
    <t>Indeks Aksesibilitas Kawasan</t>
  </si>
  <si>
    <t>2.3 Meningkatkan daya saing UMKM</t>
  </si>
  <si>
    <t>2.4 Restorasi lingkungan hidup</t>
  </si>
  <si>
    <t>Misi 3: Terwujudnya Reformasi tata kelola pemerintahan baik</t>
  </si>
  <si>
    <t>3.1 Meningkatkan kualitas layanan publik</t>
  </si>
  <si>
    <t>Nilai Kepatuhan Layanan Publik</t>
  </si>
  <si>
    <t>3.2 Meningkatkan kualitas reformasi birokrasi</t>
  </si>
  <si>
    <t>Indeks Reformasi Birokrasi</t>
  </si>
  <si>
    <t>MISI</t>
  </si>
  <si>
    <t>INDIKATOR</t>
  </si>
  <si>
    <t>1.1.1 Meningkatnya Pemenuhan Standar Pelayanan Minimal (SPM) Pendidikan</t>
  </si>
  <si>
    <t>1.1.2 Meningkatnya Pemenuhan Standar Pelayanan Minimal (SPM) Kesehatan</t>
  </si>
  <si>
    <t>1.1.3 Meningkatnya kualitas dan cakupan jaminan sosial</t>
  </si>
  <si>
    <t>1.2.1 Meningkatnya moderasi beragama</t>
  </si>
  <si>
    <t>1.2.2 Meningkatnya dimensi ekspresi budaya</t>
  </si>
  <si>
    <t>2.1.1 Meningkatnya produk olahan (hilirisasi) komoditi unggulan</t>
  </si>
  <si>
    <t>2.2.1 Meningkatnya aksesbilitas dan konektivitas pada pusat-pusat kawasan pengembangan wilayah</t>
  </si>
  <si>
    <t>2.3.1 Meningkatnya kualitas produk UMKM</t>
  </si>
  <si>
    <t>2.4.1 Konservasi dan ketahanan ekologi</t>
  </si>
  <si>
    <t>Misi 1: Membangun Sumber Daya yang Beragama, Berbudaya, Unggul, dan Kompetitif</t>
  </si>
  <si>
    <t>3.1.1 Meningkatnya aksesibilitas layanan publik secara digital</t>
  </si>
  <si>
    <t>3.1.2 Inovasi layanan publik</t>
  </si>
  <si>
    <t>3.2.1 Meningkatnya profesionalisme aparatur</t>
  </si>
  <si>
    <t>3.2.2 Meningkatnya akuntabilitas kinerja birokrasi</t>
  </si>
  <si>
    <t>Indeks Pembangunan Manusia</t>
  </si>
  <si>
    <t>Prevalensi Stunting</t>
  </si>
  <si>
    <t>Harapan Lama Sekolah</t>
  </si>
  <si>
    <t>70 (B)</t>
  </si>
  <si>
    <t>73 (B)</t>
  </si>
  <si>
    <t>76 (BB)</t>
  </si>
  <si>
    <t>80 (BB)</t>
  </si>
  <si>
    <t>83 (BB)</t>
  </si>
  <si>
    <t>85 (BB)</t>
  </si>
  <si>
    <t>68 (B)</t>
  </si>
  <si>
    <t>Kontribusi Usaha Mikro terhadap PDRB</t>
  </si>
  <si>
    <t>Indeks Kualitas Lingkingan Hidup</t>
  </si>
  <si>
    <t>&gt;  77.71</t>
  </si>
  <si>
    <t>Persentase Kinerja Pengelolaan Sampah</t>
  </si>
  <si>
    <t>2.4.1 Meningkatnya kesadaran masyarakat dalam pengolahan sampah</t>
  </si>
  <si>
    <t>Indeks Kerukunan umat Beragama</t>
  </si>
  <si>
    <t xml:space="preserve">Indeks LQ Komoditi Unggulan ( Padi Jagung Kelapa ) </t>
  </si>
  <si>
    <t>&gt;1</t>
  </si>
  <si>
    <t>&lt;1</t>
  </si>
  <si>
    <t>=1</t>
  </si>
  <si>
    <t>Proyeksi Tim RPJMD</t>
  </si>
  <si>
    <t>Indeks Pembangunan Infrastruktur</t>
  </si>
  <si>
    <t>Cakupan akses layanan air minum dan sanitasi</t>
  </si>
  <si>
    <t>2.2.2  Meningkatnya Pemenuhan Standar Pelayanan Minimal (SPM) Pekerjaan Umum</t>
  </si>
  <si>
    <t>Rasio Kewirausahaan</t>
  </si>
  <si>
    <t>78.57 (sedang)</t>
  </si>
  <si>
    <t>49.20-51.00 (inovatif)</t>
  </si>
  <si>
    <t>51.01-53.00
(inovatif)</t>
  </si>
  <si>
    <t>53.01-55.00
(inovatif)</t>
  </si>
  <si>
    <t>55.01-57.00
(inovatif)</t>
  </si>
  <si>
    <t>57.01-59.00
(inovatif)</t>
  </si>
  <si>
    <t>59.01-61.00
(sangat inovatif)</t>
  </si>
  <si>
    <t>Indeks Profesionalitas ASN</t>
  </si>
  <si>
    <t>Indeks Pelayanan Publik</t>
  </si>
  <si>
    <t>91.05
(sangat baik)</t>
  </si>
  <si>
    <t>3.48 
( B- )</t>
  </si>
  <si>
    <t>4.50
(A)</t>
  </si>
  <si>
    <t xml:space="preserve"> Nilai AKIP</t>
  </si>
  <si>
    <t>B</t>
  </si>
  <si>
    <t>BB</t>
  </si>
  <si>
    <t>Program Peningkatan Standar Pendidikan Masyarakat</t>
  </si>
  <si>
    <t>Program Peningkatan Kualitas Hidup &amp; Kesehatan Masyarakat</t>
  </si>
  <si>
    <t>Program Penurunan Kemiskinan dan Jaminan Sosial yang berkeadilan</t>
  </si>
  <si>
    <t>Program Penguatan Lembaga-Lembaga Keagamaan dan Memakmurkan Nilai-Nilai Keagaman</t>
  </si>
  <si>
    <t>Program Penguatan Lembaga-Lembaga Kebudayaan dan Restorasi Nilai Nilai Budaya</t>
  </si>
  <si>
    <t>Program Peningkatan Sektor Unggulan Berbasis Kewilayahan</t>
  </si>
  <si>
    <t>Program Perbaikkan dan Peningkatan Infrasturtur Dasar</t>
  </si>
  <si>
    <t>Program Dukungan Finansial dan Teknis kepada UMKM</t>
  </si>
  <si>
    <t>Program Peningkatan Pelayanan Publik yang efektif dan efisien</t>
  </si>
  <si>
    <t>Program Pemerintahan Kolaboratif, Harmonis, dan produktif</t>
  </si>
  <si>
    <t>Program Restrukturisasi Birokrasi dan Pemerintahan yang Partisipatif</t>
  </si>
  <si>
    <t xml:space="preserve">Program Pengurangan Angka Pengangguran </t>
  </si>
  <si>
    <t>Kegiatan Prioritas</t>
  </si>
  <si>
    <t>Program Prioritas Daerah</t>
  </si>
  <si>
    <t>PROGRAM Prioritas OPD (kepmendagri 050)</t>
  </si>
  <si>
    <t>OPD UTAMA</t>
  </si>
  <si>
    <t>OPD  PENDUKUNG</t>
  </si>
  <si>
    <t>DIKBUD</t>
  </si>
  <si>
    <t>PERPUSTAKAAN
BKPSDM
BAG.KESRA</t>
  </si>
  <si>
    <t xml:space="preserve"> DIKES</t>
  </si>
  <si>
    <t xml:space="preserve">DINAS KB
DINAS SOSIAL
DLH
PUPR
</t>
  </si>
  <si>
    <t xml:space="preserve">DINAS SOSIAL
DINAS CAPIL
</t>
  </si>
  <si>
    <t xml:space="preserve"> DIKES dan DINAS KB</t>
  </si>
  <si>
    <t xml:space="preserve">DIKBUD
DINAS PERKIM
DINAS SOSIAL
DLH
PUPR
DINAS PANGAN
DINAS PEMDES
DINAS P2A
DINAS PERTANIAN
DINAS KOMINFO
BAPPEDA
DINAS PETERNAKAN
DINAS PERIKANAN
</t>
  </si>
  <si>
    <t>BADAN KESBANG</t>
  </si>
  <si>
    <t xml:space="preserve">DINAS PARIWISATA
DINAS PMD
BAG.KESRA
</t>
  </si>
  <si>
    <t>DINAS PERINDAG</t>
  </si>
  <si>
    <t>DINAS PUPR</t>
  </si>
  <si>
    <t xml:space="preserve">DINAS PERKIM
DINAS PERTANIAN
BPBD
DINAS PERHUBUNGAN
</t>
  </si>
  <si>
    <t xml:space="preserve">DINAS PERTANIAN
DINAS PERIKANAN
DINAS PETERNAKAN
DINAS PARIWISATA
DINAS KOPERASI&amp;UMKM
DINAS NAKERTRANS
DINAS PTSP
</t>
  </si>
  <si>
    <t xml:space="preserve">DINAS PERKIM
DINAS KESEHATAN
DLH
</t>
  </si>
  <si>
    <t>DINAS KOPERASI DAN UMKM</t>
  </si>
  <si>
    <t xml:space="preserve">DINAS PTSP
DINAS PERINDAG
DINAS PARIWISATA
DINAS NAKERTRANS
</t>
  </si>
  <si>
    <t>BPBD</t>
  </si>
  <si>
    <t>DLH
DINAS PERINDAG (EKONOMI HIJAU)
DINAS PERTANIAN
DINAS PERIKANAN (EKONOMI BIRU)
DINAS PARIWISATA</t>
  </si>
  <si>
    <t>DLH</t>
  </si>
  <si>
    <t xml:space="preserve">PUPR
DINAS PERKIM
BAPPEDA
</t>
  </si>
  <si>
    <t>DINAS KOMINFO</t>
  </si>
  <si>
    <t>BAG.ORTALA
PTSP
DINAS CAPIL</t>
  </si>
  <si>
    <t>BAPPEDA 
LITBANG</t>
  </si>
  <si>
    <t xml:space="preserve"> BKPSDM</t>
  </si>
  <si>
    <t>KOMINFO
BAG.ORTALA
DIKBUD</t>
  </si>
  <si>
    <t>INSPEKTORAT 
BAG.ORTALA</t>
  </si>
  <si>
    <t>BAPPEDA
BADAN KEUANGAN</t>
  </si>
  <si>
    <t xml:space="preserve">INSPEKTORAT
SATPOL PP
BAG.PBJ
DIKBUD
DIKES
</t>
  </si>
  <si>
    <t xml:space="preserve">DINAS SOSIAL
SATPOL PP
BAG.KESRA
DIKBUD
</t>
  </si>
  <si>
    <t>PAGU ANGGARAN</t>
  </si>
  <si>
    <t>INDIKATOR PROGRAM</t>
  </si>
  <si>
    <t>KONDISI AWAL (2024)</t>
  </si>
  <si>
    <t>Program Penyelenggaraan Jalan</t>
  </si>
  <si>
    <t>Persentase  Penyelenggaraan Jalan</t>
  </si>
  <si>
    <t>Program Pengelolaan Dan Pengembangan Sistem Penyediaan Air Minum</t>
  </si>
  <si>
    <t>Persentase penyelengaraan layanan Sistem Penyediaan Air Minum</t>
  </si>
  <si>
    <t>Program Pengelolaan Dan Pengembangan Sistem Air Limbah</t>
  </si>
  <si>
    <t>Persentase penyelenggaraan Layanan Sistem Air Limbah</t>
  </si>
  <si>
    <t>Program Pengelolaan Dan Pengembangan Sistem Drainase</t>
  </si>
  <si>
    <t>Persentase Penanganan Sistem Drainase</t>
  </si>
  <si>
    <t>Program Penataan Bangunan Gedung</t>
  </si>
  <si>
    <t>Persentase penyelengaraan Penataan Bangunan Gedung</t>
  </si>
  <si>
    <t>Program Penataan Bangunan Dan Lingkungannya</t>
  </si>
  <si>
    <t>Persentase bangunan dan lingkungan yang tertata dengan baik</t>
  </si>
  <si>
    <t xml:space="preserve">
</t>
  </si>
  <si>
    <t>Program Kawasan Permukiman</t>
  </si>
  <si>
    <t>Persentase Luas Kawasan Permukiman Kumuh dibawah 10 Ha</t>
  </si>
  <si>
    <t>13,25%</t>
  </si>
  <si>
    <t>33,11%</t>
  </si>
  <si>
    <t>52,98%</t>
  </si>
  <si>
    <t>72,85%</t>
  </si>
  <si>
    <t>Program Perumahan Dan Kawasan Permukiman Kumuh</t>
  </si>
  <si>
    <t>Persentase Rumah Layak Huni di Kawasan Kumuh Perdesaan sesuai persyaratan teknis Bangunan</t>
  </si>
  <si>
    <t>Program Peningkatan Prasarana, Sarana Dan Utilitas Umum (PSU)</t>
  </si>
  <si>
    <t>Persentase Penyediaan dan Peningkatan Prasarana, Sarana Dan Utilitas Umum (PSU) di Kawasan Perumahan</t>
  </si>
  <si>
    <t>Program Peningkatan Pelayanan Sertifikasi, Kualifikasi, Klasifikasi, Dan Registrasi Bidang Perumahan Dan Kawasan Permukiman</t>
  </si>
  <si>
    <t>Persentase Peningkatan Pelayanan Penerbitan Sertifikasi Registrasi Bidang Perumahan Dan Kawasan Permukiman</t>
  </si>
  <si>
    <t xml:space="preserve">DINAS PERKIM
</t>
  </si>
  <si>
    <t>DINAS PERTANIAN</t>
  </si>
  <si>
    <t>DINAS PERHUBUNGAN</t>
  </si>
  <si>
    <t>Persentase penanganan pasca bencana</t>
  </si>
  <si>
    <t>Penyelenggaraan Lalu Lintas dan Angkutan Jalan</t>
  </si>
  <si>
    <t>Persentase Kelengkapan Jalan yang telah terpasang terhadap kondisi ideal</t>
  </si>
  <si>
    <t xml:space="preserve">
BPBD
</t>
  </si>
  <si>
    <t>Program Penyediaan dan Pengembangan Prasarana Pertanian</t>
  </si>
  <si>
    <t>Pengelolaan Aplikasi dan Informatika</t>
  </si>
  <si>
    <t>Indeks SPBE</t>
  </si>
  <si>
    <t>Presentase penggunaan kontrasepsi jangka panjang MKJP</t>
  </si>
  <si>
    <t>DINAS PPKB</t>
  </si>
  <si>
    <t>DINAS SOSIAL</t>
  </si>
  <si>
    <t>PUPR</t>
  </si>
  <si>
    <t xml:space="preserve">
</t>
  </si>
  <si>
    <t>Presentase Kebutuhan ber KB yang tidak terpenuhi (unmet Need)</t>
  </si>
  <si>
    <t xml:space="preserve">  PROGRAM PEMBERDAYAAN DAN PENINGKATAN KELUARGA SEJAHTERA (KS)</t>
  </si>
  <si>
    <t xml:space="preserve"> PROGRAM PEMBINAAN KELUARGA BERENCANA (KB)</t>
  </si>
  <si>
    <t>PROGRAM PERENCANAAN, PENGENDALIAN DAN EVALUASI PEMBANGUNAN DAERAH</t>
  </si>
  <si>
    <t>1. Persentase Keselarasan RPJMD dengan RKPD
2. Persentase Keselarasan RPJMD dengan Renstra PD</t>
  </si>
  <si>
    <t>100%</t>
  </si>
  <si>
    <t>PROGRAM KOORDINASI DAN SINKRONISASI PERENCANAAN PEMBANGUNAN DAERAH</t>
  </si>
  <si>
    <t>Persentase Keselarasan RKPD dengan Renja PD</t>
  </si>
  <si>
    <t>PROGRAM RISET DAN INOVASI DAERAH</t>
  </si>
  <si>
    <t>PROGRAM PENELITIAN DAN PENGEMBANGAN DAERAH</t>
  </si>
  <si>
    <t>Persentase rekomendasi hasil penelitian yang dijadikan landasan kebijakan pembangunan daerah</t>
  </si>
  <si>
    <t>DINAS NAKERTRANS</t>
  </si>
  <si>
    <t>Persentase Penyelenggaraan pengawasan yang dilakukan sesuai PKPT</t>
  </si>
  <si>
    <t>INSPEKTORAT</t>
  </si>
  <si>
    <t>Program Perumusan Kebijakan, Pendampingan dan Asistensi</t>
  </si>
  <si>
    <t>Persentase Pendampingan OPD dalam pencapaian tujuan penyelenggaraan tugas dan fungsi secara ekonomis, efektif dan efisien</t>
  </si>
  <si>
    <t>SATPOL PP</t>
  </si>
  <si>
    <t>Program Penguatan Ideologi Pancasila dan Karakter Kebangsaan</t>
  </si>
  <si>
    <t xml:space="preserve">Cakupan Penguatan Ideologi Pancasila dan Karakter Kebangsaan </t>
  </si>
  <si>
    <t>Peningkatan Peran Partai Politik dan Lembaga Pendidikan Politik dan Pengembangan Etika serta Budaya Politik</t>
  </si>
  <si>
    <t>Persentase Pendidikan Politik pada Kader Partai Politik</t>
  </si>
  <si>
    <t>Pembinaan dan Pengembangan Ketahanan Ekonomi, Sosial, dan Budaya</t>
  </si>
  <si>
    <t>Persentase Kebijakan di Bidang Ketahanan Ekonomi, Sosial, Budaya dan Fasilitasi Pencegahan Penyalagunaan Narkotika, Fasilitasi Kerukunan Umat Beragama dan Penghayat Kepercayaan di Daerah yang Dilaksanakan</t>
  </si>
  <si>
    <t>Pemberdayaan dan Pengawasan Organisasi Kemasyarakatan Meningkatnya ketertiban organisasi kemasyarakatan</t>
  </si>
  <si>
    <t>Persentase Organisasi Kemasyarakatan yang Aktif</t>
  </si>
  <si>
    <t>Peningkatan Kewaspadaan Nasional dan Peningkatan Kualitas dan Fasilitasi Penanganan Konflik Sosial</t>
  </si>
  <si>
    <t>Persentase Konflik Sosial yang Diselesaikan</t>
  </si>
  <si>
    <t>DINAS DUKCAPIL</t>
  </si>
  <si>
    <t>PROGRAM PENDAFTARAN PENDUDUK</t>
  </si>
  <si>
    <t>CAKUPAN PELAYANAN PENDAFTARAN PENDUDUK</t>
  </si>
  <si>
    <t>97.19%</t>
  </si>
  <si>
    <t>97.70</t>
  </si>
  <si>
    <t>98.5</t>
  </si>
  <si>
    <t>98.7</t>
  </si>
  <si>
    <t>99.1</t>
  </si>
  <si>
    <t>PROGRAM PENGELOLAAN INFORMASI ADMINISTRASI KEPENDUDUKAN</t>
  </si>
  <si>
    <t xml:space="preserve">CAKUPAN PENGELOLAAN INFORMASI ADMINISTRASI KEPENDUDUKAN </t>
  </si>
  <si>
    <t xml:space="preserve">PERPUSTAKAAN
</t>
  </si>
  <si>
    <t xml:space="preserve">BKPSDM
</t>
  </si>
  <si>
    <t>PROGRAM PEMENUHAN UPAYA KESEHATAN PERORANGAN DAN UPAYA KESEHATAN MASYARAKAT</t>
  </si>
  <si>
    <t>Angka Kematian Ibu</t>
  </si>
  <si>
    <t>Angka Kematian Bayi</t>
  </si>
  <si>
    <t>Angka Kematian Balita</t>
  </si>
  <si>
    <t>DINAS PERKIM</t>
  </si>
  <si>
    <t>DINAS KESEHATAN</t>
  </si>
  <si>
    <t>DINAS LINGKUNGAN HIDUP</t>
  </si>
  <si>
    <t>SETDA (BAG.KESRA)</t>
  </si>
  <si>
    <t>Program Pemerintahan Dan Kesejahteraan Rakyat</t>
  </si>
  <si>
    <t>Efektifitas  Pelaksanaan Kebijakan Kesejahteraan Rakyat</t>
  </si>
  <si>
    <t>SETDA ( BAG KESRA)</t>
  </si>
  <si>
    <t xml:space="preserve">DINAS SOSIAL
</t>
  </si>
  <si>
    <t>DINAS PARIWISATA</t>
  </si>
  <si>
    <t>DINAS PMD</t>
  </si>
  <si>
    <t>DINAS PANGAN</t>
  </si>
  <si>
    <t>DINAS P2A</t>
  </si>
  <si>
    <t>DINAS PETERNAKAN</t>
  </si>
  <si>
    <t>DINAS PERIKANAN</t>
  </si>
  <si>
    <t xml:space="preserve">PUPR
</t>
  </si>
  <si>
    <t xml:space="preserve">
DINAS PERKIM
</t>
  </si>
  <si>
    <t>DINAS KOPRASI UMKM</t>
  </si>
  <si>
    <t>DINAS PTSP</t>
  </si>
  <si>
    <t>Program peningkatan daya tarik destinasi pariwisata</t>
  </si>
  <si>
    <t>Persentase Pertumbuhan Kunjungan Wisatawan</t>
  </si>
  <si>
    <t>Program pengembangan kapasitas kepramukaan</t>
  </si>
  <si>
    <t>Tingkat Partisipasi Masyarakat dalam Kepramukaan</t>
  </si>
  <si>
    <t>Program pengembangan ekonomi kreatif melalui pemanfaatan dan perlindungan hak kekayaan intelektual</t>
  </si>
  <si>
    <t>Persentase Pelaku Ekonomi Kreatif yang memiliki Kekayaan Intelektual</t>
  </si>
  <si>
    <t xml:space="preserve">DINAS PTSP
</t>
  </si>
  <si>
    <t>PROGRAM PEMBERDAYAAN LEMBAGA KEMASYARAKATAN, LEMBAGA ADAT DAN MASYARAKAT HUKUM ADAT</t>
  </si>
  <si>
    <t>Persentase Fasilitasi Pemberdayaan Lembaga Kemasyarakatan Desa</t>
  </si>
  <si>
    <t>PROGRAM PENINGKATAN KERJA SAMA DESA</t>
  </si>
  <si>
    <t>Persentase fasilitasi kerja sama antar desa</t>
  </si>
  <si>
    <t>Program Pembinaan Perpustakaan</t>
  </si>
  <si>
    <t>Presentase Pembinaan Perpustakaan Daerah</t>
  </si>
  <si>
    <t>13.41%</t>
  </si>
  <si>
    <t>15.08%</t>
  </si>
  <si>
    <t>15.41%</t>
  </si>
  <si>
    <t>15.86%</t>
  </si>
  <si>
    <t>16.21%</t>
  </si>
  <si>
    <t>Program Penunjang Urusan Pemerintahan Daerah Kabupaten/Kota</t>
  </si>
  <si>
    <t>Program Pengeloaan Keuangan Daerah</t>
  </si>
  <si>
    <t>Persentase Pengelolaan Keuangan Berdasarkan Peraturan Perundang-undangan</t>
  </si>
  <si>
    <t>Program Pengelolaan Barang Milik Daerah</t>
  </si>
  <si>
    <t>Persentase Penambahan Nilai Aset Tetap</t>
  </si>
  <si>
    <t>PROGRAM PENINGKATAN KETENTERAMAN DAN KETERTIBAN UMUM</t>
  </si>
  <si>
    <t>TINGKAT PENYELESAIAN  PELANGGARAN  K3 (KETERTIBAN, KETENTERAMAN, KEINDAHAN )</t>
  </si>
  <si>
    <t>Program Perencanaan Dan Pembangunan Industri</t>
  </si>
  <si>
    <t>Program Kepegawaian Daerah</t>
  </si>
  <si>
    <t>Persentase pegawai dengan SKP bernilai baik</t>
  </si>
  <si>
    <t>DINAS PENDIDIKAN &amp; KEBUDAYAAN</t>
  </si>
  <si>
    <t>Program Pengembangan Sumber Daya Manusia</t>
  </si>
  <si>
    <t>Persentase ASN yang mendapatkan pengembangan kompetensi dasar, manajerial dan  fungsional</t>
  </si>
  <si>
    <t>Program Pengelolaan Arsip</t>
  </si>
  <si>
    <t>Presentase Hasil Pengawasan Kearsipan pada Lingkup</t>
  </si>
  <si>
    <t xml:space="preserve"> DINAS KESEHATAN</t>
  </si>
  <si>
    <t xml:space="preserve">
DINAS PENDIDIKAN &amp; KEBUDAYAAN</t>
  </si>
  <si>
    <t>BADAN KESBANGPOL</t>
  </si>
  <si>
    <t>Program Pengendalian Pencemaran dan Kerusakan Lingkungan Hidup</t>
  </si>
  <si>
    <t>Program Pengendalian Izin Usaha Industri</t>
  </si>
  <si>
    <t>Persentase Izin Usaha Industri yang Diterbitkan</t>
  </si>
  <si>
    <t>Program Perizinan Dan Pendaftaran Perusahaan</t>
  </si>
  <si>
    <t>Program Peningkatan Sarana Distribusi Perdagangan</t>
  </si>
  <si>
    <t>Kontribusi sektor Perdagangan terhadap PDRB</t>
  </si>
  <si>
    <t>9,33%</t>
  </si>
  <si>
    <t>11,61%</t>
  </si>
  <si>
    <t>Program Stabilisasi Harga Barang Kebutuhan Pokok Dan Barang Penting</t>
  </si>
  <si>
    <t>Indeks Harga Implisit Sektor Perdagangan</t>
  </si>
  <si>
    <t>Program Pengembangan ekspor</t>
  </si>
  <si>
    <t>Nilai Ekspor Barang</t>
  </si>
  <si>
    <t>1461695400$</t>
  </si>
  <si>
    <t>Program Standardisasi Dan Perlindungan Konsumen</t>
  </si>
  <si>
    <t>Persentase Penanganan Pengaduan Konsumen</t>
  </si>
  <si>
    <t>Program Penyediaan Dan Pengembangan Sarana Pertanian</t>
  </si>
  <si>
    <t>Pertumbuhan Populasi Ternak Ruminansia (%)</t>
  </si>
  <si>
    <t>Program Penyediaan Dan Pengembangan Prasarana Pertanian</t>
  </si>
  <si>
    <t>Cakupan Pangan Asal Hewan yang Aman Sehat Utuh dan Halal (PAH ASUH) (%)</t>
  </si>
  <si>
    <t>Program Pengendalian Kesehatan Hewan Dan Kesehatan Masyarakat veteriner</t>
  </si>
  <si>
    <t>Persentase Pelayanan Ternak yang terinfeksi PHMS</t>
  </si>
  <si>
    <t>Program Pengendalian Dan Penanggulangan Bencana Pertanian</t>
  </si>
  <si>
    <t>Cakupan wilayah pengendalian dan penanggulangan bencana pertanian</t>
  </si>
  <si>
    <t>Program Penyuluhan Pertanian</t>
  </si>
  <si>
    <t>Cakupan lokasi penyuluhan</t>
  </si>
  <si>
    <t>2.4.2 Meningkatnya kesadaran masyarakat dalam pengolahan sampah</t>
  </si>
  <si>
    <t>DINAS LINGKUNGAN HIDUP &amp; SDA</t>
  </si>
  <si>
    <t>Program Pengelolaan Persampahan</t>
  </si>
  <si>
    <t>Program Peningkatan Pendidikan, Pelatihan Dan Penyuluhan Lingkungan Hidup Untuk Masyarakat</t>
  </si>
  <si>
    <t>Persentase Peningkatan Pendidikan, Pelatihan dan Penyuluhan Lingkungan Hidup Untuk Masyarakat</t>
  </si>
  <si>
    <t>Persentase Peningkatan Prasarana, Sarana Dan Utilitas Umum (PSU)</t>
  </si>
  <si>
    <t>Persentase Rumah Layak Huni di Kawasan Kumuh Perkotaan sesuai persyaratan teknis Bangunan</t>
  </si>
  <si>
    <t xml:space="preserve">Program Pengembangan Permukiman </t>
  </si>
  <si>
    <t>Persentase Penyediaan Prasarana Persampahan</t>
  </si>
  <si>
    <t>Program Penanggulangan Bencana</t>
  </si>
  <si>
    <t>Persentase warga negara yang memperoleh layanan informasi rawan bencana</t>
  </si>
  <si>
    <t>Persentase warga negara dan aparatur yang memperoleh layanan pencegahan dan kesiapsiagaan terhadap bencana</t>
  </si>
  <si>
    <t>Persentase jumlah warga negara yang mendapatkan pelayanan penyelamatan dan evakuasi korban bencana</t>
  </si>
  <si>
    <t>Program Pencegahan, Penanggulangan, Penyelamatan Kebakaran Dan Penyelamatan Non Kebakaran</t>
  </si>
  <si>
    <t>Persentase pelayanan penyelamatan dan evakuasi korban kebakaran</t>
  </si>
  <si>
    <t>Program Pengendalian Pencemaran Dan/Atau Kerusakan Lingkungan Hidup</t>
  </si>
  <si>
    <t>Indeks Kualitas Lingkungan Hidup</t>
  </si>
  <si>
    <t>77,19</t>
  </si>
  <si>
    <t>77,37</t>
  </si>
  <si>
    <t>77,54</t>
  </si>
  <si>
    <t>77,71</t>
  </si>
  <si>
    <t>&gt; 77,71</t>
  </si>
  <si>
    <t>Program Pengelolaan Keanekaragaman Hayati (Kehati)</t>
  </si>
  <si>
    <t xml:space="preserve">Persentase Ruang Terbuka Hijau </t>
  </si>
  <si>
    <t>Program Konservasi Sumber Daya Alam Hayati Dan Ekosistemnya</t>
  </si>
  <si>
    <t>Persentase  kawasan TAHURA yang terkelola</t>
  </si>
  <si>
    <t>0 %</t>
  </si>
  <si>
    <t>Program Pengelolaam Energi Baru Terbarukan</t>
  </si>
  <si>
    <t>Cakupan Potensi Panas Bumi yang terkelola</t>
  </si>
  <si>
    <t>1 Titik Pootensi</t>
  </si>
  <si>
    <t>Presentase Lahan yang terfasilitasi pengendalian dan Penangulangan Bencana Pertanian</t>
  </si>
  <si>
    <t>Program Pengawasan Sumber Daya Kelautan Dan Perikanan</t>
  </si>
  <si>
    <t>Persentase laporan kasus ilegal fishing yang ditindaklanjuti</t>
  </si>
  <si>
    <t xml:space="preserve">Persentase ASN yang mendapatkan pengembangan kompetensi dasar, manajerial dan fungsional </t>
  </si>
  <si>
    <t>Program Penunjang  Urusan Pemerintahan Daerah Kabupaten/Kota</t>
  </si>
  <si>
    <t>Cakupan Penunjang  Urusan Pemerintahan Daerah Kabupaten/ Kota</t>
  </si>
  <si>
    <t>PROGRAM PEREKONOMIAN DAN PEMBANGUNAN</t>
  </si>
  <si>
    <t>Efektivitas Pelaksanaan Kebijakan Pengelolaan Perekonomian dan Pembangunan</t>
  </si>
  <si>
    <t>91,67%</t>
  </si>
  <si>
    <t>BAPELITBANGDA</t>
  </si>
  <si>
    <t xml:space="preserve">BAPELITBANGDA
</t>
  </si>
  <si>
    <t>SETDA (BAG.ORTALA)</t>
  </si>
  <si>
    <t>SETDA (BAG. ORTALA)</t>
  </si>
  <si>
    <t>Program Penunjang Urusan Pemerintahan Daerah Kab/Kota</t>
  </si>
  <si>
    <t>Persentase pemenuhan penunjang urusan pemerintahan daerah terlaksana dengan baik</t>
  </si>
  <si>
    <t>Program Pemberdayaan Usaha Menengah, Usaha Kecil, Dan Usaha Mikro (UMKM)</t>
  </si>
  <si>
    <t>Persentase Usaha Mikro Yang Bertransformasi Dari Informal Ke Formal</t>
  </si>
  <si>
    <t>Program Pengembangan UMKM</t>
  </si>
  <si>
    <t>Proporsi Usaha Mikro  Menjalin Kemitraan Dan Ekspor</t>
  </si>
  <si>
    <t>Program Pengawasan Dan Pemeriksaan Koperasi</t>
  </si>
  <si>
    <t>Persentase Pengawasan Dan Pemeriksaan Koperasi</t>
  </si>
  <si>
    <t>Program Pendidikan Dan Latihan Perkoperasian</t>
  </si>
  <si>
    <t>Persentase Koperasi Yang Diberikan Dukungan Fasilitasi Pelatihan</t>
  </si>
  <si>
    <t>Program Pengembangan Iklim Penanaman Modal</t>
  </si>
  <si>
    <t>Pertumbuhan Investasi</t>
  </si>
  <si>
    <t>Program Pelayanan Penanaman Modal</t>
  </si>
  <si>
    <t>Persentase Pelaku Usaha yang Memperoleh Izin Sesuai Ketentuan</t>
  </si>
  <si>
    <t>Program Pengendalian Pelaksanaan Penanaman Modal</t>
  </si>
  <si>
    <t>Persentase Penyelesaian Permasalahan dan Hambatan yang Dihadapi Pelaku Usaha dalam Membuka Usaha</t>
  </si>
  <si>
    <t>Program Pengembangan Ekonomi Kreatif Melalui Pemanfaatan Dan Perlindungan Hak Kekayaan Intelektual</t>
  </si>
  <si>
    <t>Program Pelatihan Kerja Dan Produktivitas Tenaga Kerja</t>
  </si>
  <si>
    <t>Persentase tenaga kerja di sektor prioritas yang meningkat produktifitasnya</t>
  </si>
  <si>
    <t>Program Penempatan Tenaga Kerja</t>
  </si>
  <si>
    <t>Persentase tenaga kerja yag ditempatkan dalam negeri</t>
  </si>
  <si>
    <t>Program Hubungan Industrial</t>
  </si>
  <si>
    <t>Jumlah pekerja pada perusahaan yang menerapkan perlindungan hak hak pekerja dan dialog sosial</t>
  </si>
  <si>
    <t>Program Pengelolaan Perikanan Tangkap</t>
  </si>
  <si>
    <t>Jumlah Produksi perikanan tangkap (ton/tahun)</t>
  </si>
  <si>
    <t>24875,04</t>
  </si>
  <si>
    <t>24999,41</t>
  </si>
  <si>
    <t>25124,41</t>
  </si>
  <si>
    <t>25250,03</t>
  </si>
  <si>
    <t>25376,28</t>
  </si>
  <si>
    <t>Program Pengelolaan Perikanan Budidaya</t>
  </si>
  <si>
    <t xml:space="preserve"> Jumlah Produksi perikanan budidaya (ton/tahun)</t>
  </si>
  <si>
    <t>7053,00</t>
  </si>
  <si>
    <t>7088,27</t>
  </si>
  <si>
    <t>7123,71</t>
  </si>
  <si>
    <t>7159,33</t>
  </si>
  <si>
    <t>7195,13</t>
  </si>
  <si>
    <t>Program Pengolahan Dan Pemasaran Hasil Perikanan</t>
  </si>
  <si>
    <t>Jumlah Produksi olahan ikan (ton/tahun)</t>
  </si>
  <si>
    <t>6642,97</t>
  </si>
  <si>
    <t>6676,19</t>
  </si>
  <si>
    <t>6709,57</t>
  </si>
  <si>
    <t>6743,12</t>
  </si>
  <si>
    <t>6776,83</t>
  </si>
  <si>
    <t>Angka Konsumsi Ikan</t>
  </si>
  <si>
    <t>PROGRAM PENGELOLAAN PENDIDIKAN</t>
  </si>
  <si>
    <t>Persentase anak usia 5-18 Tahun yang berpartisipasi dalam pendidikan menengah</t>
  </si>
  <si>
    <t>PROGRAM PENGENDALIAN PERIZINAN PENDIDIKAN</t>
  </si>
  <si>
    <t>Persentase izin satuan pendidikan yang diterbitkan/diperbaharui</t>
  </si>
  <si>
    <t>-</t>
  </si>
  <si>
    <t>9.500.000</t>
  </si>
  <si>
    <t>9.690.000</t>
  </si>
  <si>
    <t>9.883.800</t>
  </si>
  <si>
    <t>10.081.476</t>
  </si>
  <si>
    <t xml:space="preserve"> PROGRAM PENGEMBANGAN KEBUDAYAAN</t>
  </si>
  <si>
    <t>Tingkat Partisipasi masyarakat terhadap pengembangan kebudayaan</t>
  </si>
  <si>
    <t>PROGRAM PENGEMBANGAN KESENIAN TRADISIONAL</t>
  </si>
  <si>
    <t>Persentase Kesenian tradisional yang dilestarikan dan dikembangkan</t>
  </si>
  <si>
    <t>PROGRAM PELESTARIAN DAN PENGELOLAAN CAGAR BUDAYA</t>
  </si>
  <si>
    <t>1.Persentase warisan budaya yang dilestarikan
2.Persentase cagar budaya dan warisan budaya dan tak benda yang dilestarikan</t>
  </si>
  <si>
    <t>PROGRAM PENGEMBANGAN KEBUDAYAAN</t>
  </si>
  <si>
    <t>PROGRAM PENDIDIK DAN TENAGA KEPENDIDIKAN</t>
  </si>
  <si>
    <t>Indeks pemerataan guru dan persentase guru yang memiliki sertifikat pendidik</t>
  </si>
  <si>
    <t>PROGRAM PENYELENGGARAAN PENGAWASAN</t>
  </si>
  <si>
    <t>Program Promosi Penanaman Modal</t>
  </si>
  <si>
    <t xml:space="preserve">Persentase Peningkatan Investor yang Berinvestasi </t>
  </si>
  <si>
    <t>Program Kerjasama Penanaman Modal</t>
  </si>
  <si>
    <t>Persentase Kerja Sama Penanaman Modal yang Ditindaklanjuti</t>
  </si>
  <si>
    <t>Program Penyediaan dan Pengembangan Sarana Pertanian</t>
  </si>
  <si>
    <t>Produktivitas Padi</t>
  </si>
  <si>
    <t>Produktivitas Jagung</t>
  </si>
  <si>
    <t>Produktivitas Cabai Merah</t>
  </si>
  <si>
    <t>Produktivitas Kelapa</t>
  </si>
  <si>
    <t>Presentase Terciptanya Promosi, Informasi Hasil Pertanian dan Kerjasama Global</t>
  </si>
  <si>
    <t xml:space="preserve"> Program Pengendalian dan Penanggulangan Bencana Pertanian</t>
  </si>
  <si>
    <t>Presentase Pelaksanaan Penyuluhan Pertanian  / Persentase Kenaikan Kelas kelompok Tani</t>
  </si>
  <si>
    <t>DINAS KETAHANAN PANGAN</t>
  </si>
  <si>
    <t>Program Pengelolaan Sumber Daya Ekonomi Untuk Kedaulatan Dan Kemandirian Pangan</t>
  </si>
  <si>
    <t>Meningkatnya Pengelolaan Sumber daya ekonomi untuk kedaulatan dan kemandirian pangan</t>
  </si>
  <si>
    <t>Program Peningkatan Diversifikasi Dan Ketahanan Pangan Masyarakat</t>
  </si>
  <si>
    <t>Cakupan Peningkatan Diversifikasi Ketahanan Pangan Masyarakat</t>
  </si>
  <si>
    <t>Program Penanganan Kerawanan Pangan</t>
  </si>
  <si>
    <t>Cakupan Penanganan Kerawanan Pangan Kewenangan Kabupaten / Kota</t>
  </si>
  <si>
    <t>Program Pengawasan Keamanan Pangan</t>
  </si>
  <si>
    <t>Cakupan Pengawasan Keamanan Pangan</t>
  </si>
  <si>
    <t>PROGRAM PENGEMBANGAN KAWASAN TRANSMIGRASI</t>
  </si>
  <si>
    <t>persentase transmigran yang dibina dan diberdayakan</t>
  </si>
  <si>
    <t>PROGRAM PERENCANAAN
KAWASAN TRANSMIGRASI</t>
  </si>
  <si>
    <t>persentase program transmigrasi yang dilaksanakan</t>
  </si>
  <si>
    <t>PROGRAM PEMBANGUNAN
KAWASAN TRANSMIGRASI</t>
  </si>
  <si>
    <t>persentase luas kawasan transmigrasi yang berkembang</t>
  </si>
  <si>
    <t>Program PENGEMBANGAN PERUMAHAN</t>
  </si>
  <si>
    <t xml:space="preserve">Persentase warga negara korban bencana yang memperoleh rumah layak huni </t>
  </si>
  <si>
    <t>49411417,50</t>
  </si>
  <si>
    <t>50893760,03</t>
  </si>
  <si>
    <t>52420572,83</t>
  </si>
  <si>
    <t>Cakupan pelayanan urusan pemerintahan daerah</t>
  </si>
  <si>
    <t>Program Pengelolaan Sistem Data Gender dan Anak</t>
  </si>
  <si>
    <t>Tingkat Pemanfaatan Data Gender dan Anak dalam Perencanaan, Evaluasi dan/atau Penyusunan Kebijakan</t>
  </si>
  <si>
    <t>Program Perlindungan Perempuan</t>
  </si>
  <si>
    <t>Presentase  Perempuan Korban Kekerasan dan TPPO yang mendapatkan Layanan yang Komprehensif</t>
  </si>
  <si>
    <t>Program  Perlindungan Khusus Anak</t>
  </si>
  <si>
    <t>Presentase Anak yang memerlukan perlindungan khusus yang mendapatkan layanan komprehensif</t>
  </si>
  <si>
    <t>Indeks Pemenuhan Perlindungan Khusus Anak (IPKA)</t>
  </si>
  <si>
    <t>Pengelolaan Informasi dan Komunikasi Publik</t>
  </si>
  <si>
    <t>Presentase tingkat kepuasan masyarakat terhadap akses dan kualitas informasi publik  pemerintah daerah</t>
  </si>
  <si>
    <t>PROGRAM PENGELOLAAN APLIKASI INFORMATIKA</t>
  </si>
  <si>
    <t>Indeks SPBE/Indeks Pemerintahan Digital (IPD)</t>
  </si>
  <si>
    <t xml:space="preserve">INSPEKTORAT 
</t>
  </si>
  <si>
    <t>PROGRAM PENGELOLAAN DATA DAN SISTEM INFORMASI PENANAMANA MODAL</t>
  </si>
  <si>
    <t>Persentase pemanfaatan data dari informasi penanaman modal</t>
  </si>
  <si>
    <t>Program Pengolahan dan Pemasaran Hasil Perikanan</t>
  </si>
  <si>
    <t>Jumlah Produksi Olahan Ikan</t>
  </si>
  <si>
    <t>6577,04</t>
  </si>
  <si>
    <t>62,5</t>
  </si>
  <si>
    <t>Program Perlindungan dan Jaminan Sosial</t>
  </si>
  <si>
    <t>Persentase Penduduk Miskin yang Menjadi Peserta Jaminan Sosial Kesehatan (%)</t>
  </si>
  <si>
    <t xml:space="preserve">Program Pengembangan Perumahan </t>
  </si>
  <si>
    <t>DATA OLAHAN FGD BIDANG INFRASTRUKTUR KEWILAYAHAN</t>
  </si>
  <si>
    <t>DATA OLAHAN FGD BIDANG LITBANG</t>
  </si>
  <si>
    <t>Fasilitasi, Pelaksanaan dan Evaluasi Penelitian dan Pengembangan Bidang Pemerintahan Umum</t>
  </si>
  <si>
    <t>3.48 (B-)</t>
  </si>
  <si>
    <t>DATA OLAHAN FGD BIDANG PPM</t>
  </si>
  <si>
    <t xml:space="preserve">DINAS KOMINFO
</t>
  </si>
  <si>
    <t>BADAN KEUANGAN &amp; ASET</t>
  </si>
  <si>
    <t>SETDA</t>
  </si>
  <si>
    <t xml:space="preserve">  DINAS KB</t>
  </si>
  <si>
    <t>Prgram Rehabilitasi Sosial</t>
  </si>
  <si>
    <t>Presentase Penyandang Disabilitas, Anak Terlantar, Lanjut Usia, Gelandang /Pengemis terpenuhi kebutuhan dasarnya diluar Panti.</t>
  </si>
  <si>
    <t>Kontribusi sektor Industri terhadap PDRB</t>
  </si>
  <si>
    <t>Persentase Industri yang Memiliki Izin</t>
  </si>
  <si>
    <t>Persentase Perusahaan dan Gudang Terdaftar dan Memiliki Izin</t>
  </si>
  <si>
    <t>15,51%</t>
  </si>
  <si>
    <t>17,06%</t>
  </si>
  <si>
    <t>18,76%</t>
  </si>
  <si>
    <t>20,63%</t>
  </si>
  <si>
    <t>22,69%</t>
  </si>
  <si>
    <t>17686514$</t>
  </si>
  <si>
    <t>19455165$</t>
  </si>
  <si>
    <t>21400682$</t>
  </si>
  <si>
    <t>23540750$</t>
  </si>
  <si>
    <t>25894825$</t>
  </si>
  <si>
    <t xml:space="preserve"> Program Penyuluhan Pertanian</t>
  </si>
  <si>
    <t>DATA OLAHAN FGD BIDANG EKONOMI DAN SDA</t>
  </si>
  <si>
    <t>5 objek</t>
  </si>
  <si>
    <t>Program Sediaan Farmasi, Alat Kesehatan Dan Makanan Minuman</t>
  </si>
  <si>
    <t>Persentase fasyankes yang melaksanakan pelayanan kefarmasian sesuai standar</t>
  </si>
  <si>
    <t>%</t>
  </si>
  <si>
    <t>Pelaksanaan Penyuluhan Pertanian</t>
  </si>
  <si>
    <t>Presentase Pelaksanaan Kegiatan Penyuluhan Pertanian</t>
  </si>
  <si>
    <t xml:space="preserve"> PROGRAM PENGAWASAN KEAMANAN PANGAN</t>
  </si>
  <si>
    <t>Tersedianya sarana pengujian keamanan dan mutu pangan segar  asal tumbuhan daerah kabupaten/kota</t>
  </si>
  <si>
    <t>Jumlah dokumen penguatan kelembagaan pengawas keamanan dan mutu pangan segar asal tumbuhan</t>
  </si>
  <si>
    <t>PROGRAM PENINGKATAN DIVERSIFIKASI DAN KETAHANAN PANGAN MASYARAKAT</t>
  </si>
  <si>
    <t>Jumlah Pemberdayaan Kelompok Masyarakat dalam Penganekaragaman Konsumsi Pangan Berbasis Sumber Daya Lokal</t>
  </si>
  <si>
    <t>Jumlah Cadangan Pangan Pemerintah Kab/Kota yang terpelihara</t>
  </si>
  <si>
    <t>PROGRAM PENYEDIAAN DAN PENGEMBANGAN SARANA PERTANIAN</t>
  </si>
  <si>
    <t>Jumlah bibit ternak Sapi/Kerbau/Kambing/Unggas yang diadakan (ekor)</t>
  </si>
  <si>
    <t>BAPPELITBANGDA</t>
  </si>
  <si>
    <t>Program penyelenggaraan penataan ruang</t>
  </si>
  <si>
    <t>Persentase penyelenggaraan penataan ruang</t>
  </si>
  <si>
    <t>67,25</t>
  </si>
  <si>
    <t>54,30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</si>
</sst>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_(* #,##0_);_(* \(#,##0\);_(* &quot;-&quot;_);_(@_)"/>
    <numFmt numFmtId="167" formatCode="0.0"/>
    <numFmt numFmtId="168" formatCode="#,##0;[Red]#,##0"/>
    <numFmt numFmtId="169" formatCode="0.0000%"/>
    <numFmt numFmtId="170" formatCode="_-* #,##0.00_-;\-* #,##0.00_-;_-* &quot;-&quot;_-;_-@_-"/>
    <numFmt numFmtId="171" formatCode="_ * #,##0_ ;_ * \-#,##0_ ;_ * &quot;-&quot;_ ;_ @_ "/>
    <numFmt numFmtId="172" formatCode="_-* #.##0.00_-;\-* #.##0.00_-;_-* &quot;-&quot;_-;_-@_-"/>
    <numFmt numFmtId="173" formatCode="&quot;Rp&quot;#,##0;[Red]&quot;Rp&quot;#,##0"/>
    <numFmt numFmtId="174" formatCode="_(&quot;Rp&quot;* #,##0_);_(&quot;Rp&quot;* \(#,##0\);_(&quot;Rp&quot;* &quot;-&quot;_);_(@_)"/>
    <numFmt numFmtId="175" formatCode="#,##0.00;[Red]#,##0.00"/>
  </numFmts>
  <fonts count="5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sto MT"/>
      <family val="1"/>
    </font>
    <font>
      <sz val="11"/>
      <color theme="1"/>
      <name val="Calibri"/>
      <family val="2"/>
      <charset val="1"/>
      <scheme val="minor"/>
    </font>
    <font>
      <sz val="10"/>
      <color theme="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sto MT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name val="Calisto MT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1"/>
      <color theme="0"/>
      <name val="Times New Roman"/>
      <family val="1"/>
    </font>
    <font>
      <sz val="12"/>
      <color theme="0"/>
      <name val="Times New Roman"/>
      <family val="1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6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Times New Roman"/>
      <family val="1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24"/>
      <color rgb="FF000000"/>
      <name val="Times New Roman"/>
      <family val="1"/>
    </font>
    <font>
      <sz val="16"/>
      <name val="Times New Roman"/>
      <family val="1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20"/>
      <name val="Times New Roman"/>
      <family val="1"/>
    </font>
    <font>
      <sz val="36"/>
      <name val="Times New Roman"/>
      <family val="1"/>
    </font>
    <font>
      <sz val="36"/>
      <color rgb="FF000000"/>
      <name val="Arial"/>
      <family val="2"/>
    </font>
    <font>
      <sz val="36"/>
      <name val="Arial"/>
      <family val="2"/>
    </font>
    <font>
      <sz val="28"/>
      <color rgb="FF000000"/>
      <name val="Times New Roman"/>
      <family val="1"/>
    </font>
    <font>
      <b/>
      <sz val="12"/>
      <color theme="0"/>
      <name val="Times New Roman"/>
      <family val="1"/>
    </font>
    <font>
      <sz val="12"/>
      <name val="Calibri"/>
      <family val="2"/>
    </font>
    <font>
      <sz val="12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rgb="FFD99594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thin">
        <color indexed="64"/>
      </left>
      <right style="medium">
        <color theme="3" tint="-0.499984740745262"/>
      </right>
      <top/>
      <bottom/>
      <diagonal/>
    </border>
    <border>
      <left style="thin">
        <color indexed="64"/>
      </left>
      <right style="medium">
        <color theme="3" tint="-0.499984740745262"/>
      </right>
      <top/>
      <bottom style="thin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thin">
        <color indexed="64"/>
      </bottom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10" fillId="0" borderId="0"/>
    <xf numFmtId="0" fontId="3" fillId="0" borderId="0"/>
    <xf numFmtId="0" fontId="2" fillId="0" borderId="0"/>
    <xf numFmtId="172" fontId="10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657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top" wrapText="1"/>
    </xf>
    <xf numFmtId="0" fontId="5" fillId="0" borderId="2" xfId="0" applyFont="1" applyBorder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left" vertical="center" wrapText="1"/>
    </xf>
    <xf numFmtId="10" fontId="8" fillId="0" borderId="2" xfId="1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2" fontId="8" fillId="0" borderId="2" xfId="0" quotePrefix="1" applyNumberFormat="1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10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" fontId="8" fillId="0" borderId="2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1" fillId="5" borderId="23" xfId="0" applyFont="1" applyFill="1" applyBorder="1" applyAlignment="1">
      <alignment horizontal="center" vertical="top" wrapText="1"/>
    </xf>
    <xf numFmtId="0" fontId="0" fillId="6" borderId="2" xfId="0" applyFill="1" applyBorder="1" applyAlignment="1">
      <alignment horizontal="left" vertical="top" wrapText="1"/>
    </xf>
    <xf numFmtId="0" fontId="18" fillId="0" borderId="0" xfId="0" applyFont="1" applyBorder="1" applyAlignment="1">
      <alignment horizontal="center" vertical="center" wrapText="1"/>
    </xf>
    <xf numFmtId="0" fontId="0" fillId="4" borderId="0" xfId="0" applyFill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1" fillId="0" borderId="2" xfId="0" applyFont="1" applyBorder="1" applyAlignment="1">
      <alignment vertical="center" wrapText="1"/>
    </xf>
    <xf numFmtId="0" fontId="22" fillId="7" borderId="2" xfId="0" applyFont="1" applyFill="1" applyBorder="1" applyAlignment="1">
      <alignment horizontal="center" vertical="center" wrapText="1"/>
    </xf>
    <xf numFmtId="2" fontId="22" fillId="7" borderId="2" xfId="0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top" wrapText="1"/>
    </xf>
    <xf numFmtId="0" fontId="22" fillId="4" borderId="2" xfId="0" applyFont="1" applyFill="1" applyBorder="1" applyAlignment="1">
      <alignment horizontal="left" vertical="top" wrapText="1"/>
    </xf>
    <xf numFmtId="0" fontId="22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top"/>
    </xf>
    <xf numFmtId="0" fontId="21" fillId="4" borderId="2" xfId="0" applyFont="1" applyFill="1" applyBorder="1" applyAlignment="1">
      <alignment horizontal="left" vertical="center" wrapText="1"/>
    </xf>
    <xf numFmtId="0" fontId="23" fillId="7" borderId="2" xfId="0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vertical="center" wrapText="1"/>
    </xf>
    <xf numFmtId="0" fontId="22" fillId="0" borderId="0" xfId="0" applyFont="1" applyAlignment="1">
      <alignment horizontal="left" vertical="top"/>
    </xf>
    <xf numFmtId="0" fontId="22" fillId="4" borderId="2" xfId="0" applyFont="1" applyFill="1" applyBorder="1" applyAlignment="1">
      <alignment horizontal="left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left" vertical="center" wrapText="1"/>
    </xf>
    <xf numFmtId="0" fontId="24" fillId="4" borderId="2" xfId="0" applyFont="1" applyFill="1" applyBorder="1" applyAlignment="1">
      <alignment vertical="top" wrapText="1"/>
    </xf>
    <xf numFmtId="0" fontId="24" fillId="0" borderId="2" xfId="0" applyFont="1" applyBorder="1" applyAlignment="1">
      <alignment vertical="top" wrapText="1"/>
    </xf>
    <xf numFmtId="0" fontId="22" fillId="4" borderId="2" xfId="0" applyFont="1" applyFill="1" applyBorder="1" applyAlignment="1">
      <alignment vertical="center" wrapText="1"/>
    </xf>
    <xf numFmtId="0" fontId="24" fillId="4" borderId="2" xfId="0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left" vertical="top" wrapText="1"/>
    </xf>
    <xf numFmtId="0" fontId="22" fillId="4" borderId="2" xfId="0" quotePrefix="1" applyFont="1" applyFill="1" applyBorder="1" applyAlignment="1">
      <alignment horizontal="left" vertical="top" wrapText="1"/>
    </xf>
    <xf numFmtId="0" fontId="23" fillId="8" borderId="2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left" vertical="top"/>
    </xf>
    <xf numFmtId="0" fontId="24" fillId="11" borderId="30" xfId="0" applyFont="1" applyFill="1" applyBorder="1" applyAlignment="1">
      <alignment horizontal="left" vertical="center" wrapText="1"/>
    </xf>
    <xf numFmtId="41" fontId="22" fillId="12" borderId="2" xfId="0" applyNumberFormat="1" applyFont="1" applyFill="1" applyBorder="1" applyAlignment="1">
      <alignment horizontal="right" vertical="center"/>
    </xf>
    <xf numFmtId="0" fontId="22" fillId="12" borderId="2" xfId="0" quotePrefix="1" applyFont="1" applyFill="1" applyBorder="1" applyAlignment="1">
      <alignment horizontal="left" vertical="top" wrapText="1"/>
    </xf>
    <xf numFmtId="0" fontId="22" fillId="12" borderId="2" xfId="0" applyFont="1" applyFill="1" applyBorder="1" applyAlignment="1">
      <alignment horizontal="left" vertical="top" wrapText="1"/>
    </xf>
    <xf numFmtId="0" fontId="24" fillId="12" borderId="2" xfId="0" applyFont="1" applyFill="1" applyBorder="1" applyAlignment="1">
      <alignment horizontal="left" vertical="center" wrapText="1"/>
    </xf>
    <xf numFmtId="0" fontId="22" fillId="12" borderId="2" xfId="0" applyFont="1" applyFill="1" applyBorder="1" applyAlignment="1">
      <alignment horizontal="left" vertical="center" wrapText="1"/>
    </xf>
    <xf numFmtId="0" fontId="22" fillId="12" borderId="24" xfId="0" applyFont="1" applyFill="1" applyBorder="1" applyAlignment="1">
      <alignment horizontal="left" vertical="center" wrapText="1"/>
    </xf>
    <xf numFmtId="0" fontId="31" fillId="8" borderId="2" xfId="0" applyFont="1" applyFill="1" applyBorder="1" applyAlignment="1">
      <alignment horizontal="center" vertical="center" wrapText="1"/>
    </xf>
    <xf numFmtId="0" fontId="31" fillId="8" borderId="2" xfId="0" applyFont="1" applyFill="1" applyBorder="1" applyAlignment="1">
      <alignment horizontal="left" vertical="center" wrapText="1"/>
    </xf>
    <xf numFmtId="0" fontId="31" fillId="8" borderId="2" xfId="0" applyFont="1" applyFill="1" applyBorder="1" applyAlignment="1">
      <alignment vertical="center" wrapText="1"/>
    </xf>
    <xf numFmtId="164" fontId="24" fillId="4" borderId="2" xfId="3" applyNumberFormat="1" applyFont="1" applyFill="1" applyBorder="1" applyAlignment="1">
      <alignment horizontal="right" vertical="top"/>
    </xf>
    <xf numFmtId="0" fontId="31" fillId="7" borderId="2" xfId="0" applyFont="1" applyFill="1" applyBorder="1" applyAlignment="1">
      <alignment horizontal="center" vertical="center" wrapText="1"/>
    </xf>
    <xf numFmtId="2" fontId="31" fillId="7" borderId="2" xfId="0" applyNumberFormat="1" applyFont="1" applyFill="1" applyBorder="1" applyAlignment="1">
      <alignment horizontal="center" vertical="center" wrapText="1"/>
    </xf>
    <xf numFmtId="2" fontId="22" fillId="8" borderId="2" xfId="0" quotePrefix="1" applyNumberFormat="1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left" vertical="top" wrapText="1"/>
    </xf>
    <xf numFmtId="10" fontId="22" fillId="8" borderId="2" xfId="0" applyNumberFormat="1" applyFont="1" applyFill="1" applyBorder="1" applyAlignment="1">
      <alignment horizontal="center" vertical="center" wrapText="1"/>
    </xf>
    <xf numFmtId="0" fontId="31" fillId="8" borderId="2" xfId="0" quotePrefix="1" applyFont="1" applyFill="1" applyBorder="1" applyAlignment="1">
      <alignment horizontal="center" vertical="center" wrapText="1"/>
    </xf>
    <xf numFmtId="2" fontId="31" fillId="8" borderId="2" xfId="0" quotePrefix="1" applyNumberFormat="1" applyFont="1" applyFill="1" applyBorder="1" applyAlignment="1">
      <alignment horizontal="center" vertical="center" wrapText="1"/>
    </xf>
    <xf numFmtId="0" fontId="26" fillId="12" borderId="2" xfId="0" applyNumberFormat="1" applyFont="1" applyFill="1" applyBorder="1" applyAlignment="1" applyProtection="1">
      <alignment horizontal="left" vertical="center" wrapText="1"/>
    </xf>
    <xf numFmtId="0" fontId="26" fillId="4" borderId="2" xfId="0" applyNumberFormat="1" applyFont="1" applyFill="1" applyBorder="1" applyAlignment="1" applyProtection="1">
      <alignment horizontal="left" vertical="top" wrapText="1"/>
    </xf>
    <xf numFmtId="0" fontId="24" fillId="12" borderId="2" xfId="0" applyNumberFormat="1" applyFont="1" applyFill="1" applyBorder="1" applyAlignment="1" applyProtection="1">
      <alignment horizontal="left" vertical="top" wrapText="1"/>
    </xf>
    <xf numFmtId="0" fontId="24" fillId="12" borderId="2" xfId="0" applyFont="1" applyFill="1" applyBorder="1" applyAlignment="1">
      <alignment vertical="center" wrapText="1"/>
    </xf>
    <xf numFmtId="0" fontId="21" fillId="12" borderId="2" xfId="0" applyFont="1" applyFill="1" applyBorder="1" applyAlignment="1">
      <alignment vertical="center" wrapText="1"/>
    </xf>
    <xf numFmtId="0" fontId="26" fillId="12" borderId="2" xfId="5" applyFont="1" applyFill="1" applyBorder="1" applyAlignment="1">
      <alignment vertical="center" wrapText="1"/>
    </xf>
    <xf numFmtId="0" fontId="21" fillId="0" borderId="2" xfId="6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vertical="center" wrapText="1"/>
    </xf>
    <xf numFmtId="0" fontId="26" fillId="4" borderId="2" xfId="5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23" fillId="12" borderId="2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10" fontId="31" fillId="8" borderId="2" xfId="0" applyNumberFormat="1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left" vertical="center" wrapText="1"/>
    </xf>
    <xf numFmtId="0" fontId="29" fillId="8" borderId="2" xfId="0" applyFont="1" applyFill="1" applyBorder="1" applyAlignment="1">
      <alignment horizontal="left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23" fillId="7" borderId="9" xfId="0" applyFont="1" applyFill="1" applyBorder="1" applyAlignment="1">
      <alignment horizontal="left" vertical="top" wrapText="1"/>
    </xf>
    <xf numFmtId="0" fontId="23" fillId="12" borderId="21" xfId="0" applyFont="1" applyFill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top" wrapText="1"/>
    </xf>
    <xf numFmtId="0" fontId="23" fillId="8" borderId="9" xfId="0" applyFont="1" applyFill="1" applyBorder="1" applyAlignment="1">
      <alignment horizontal="left" vertical="top" wrapText="1"/>
    </xf>
    <xf numFmtId="0" fontId="23" fillId="4" borderId="9" xfId="0" applyFont="1" applyFill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30" fillId="8" borderId="2" xfId="0" applyFont="1" applyFill="1" applyBorder="1" applyAlignment="1">
      <alignment horizontal="left" vertical="center" wrapText="1"/>
    </xf>
    <xf numFmtId="43" fontId="22" fillId="12" borderId="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0" fontId="26" fillId="12" borderId="2" xfId="0" applyNumberFormat="1" applyFont="1" applyFill="1" applyBorder="1" applyAlignment="1" applyProtection="1">
      <alignment horizontal="right" vertical="center"/>
    </xf>
    <xf numFmtId="164" fontId="24" fillId="12" borderId="2" xfId="3" applyNumberFormat="1" applyFont="1" applyFill="1" applyBorder="1" applyAlignment="1" applyProtection="1">
      <alignment horizontal="right" vertical="top"/>
    </xf>
    <xf numFmtId="0" fontId="22" fillId="12" borderId="2" xfId="0" applyFont="1" applyFill="1" applyBorder="1" applyAlignment="1">
      <alignment horizontal="right" vertical="center"/>
    </xf>
    <xf numFmtId="0" fontId="21" fillId="12" borderId="2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vertical="center" wrapText="1"/>
    </xf>
    <xf numFmtId="0" fontId="21" fillId="4" borderId="2" xfId="5" applyFont="1" applyFill="1" applyBorder="1" applyAlignment="1">
      <alignment vertical="center" wrapText="1"/>
    </xf>
    <xf numFmtId="0" fontId="21" fillId="4" borderId="2" xfId="0" applyFont="1" applyFill="1" applyBorder="1" applyAlignment="1">
      <alignment horizontal="left" vertical="top" wrapText="1"/>
    </xf>
    <xf numFmtId="0" fontId="24" fillId="4" borderId="6" xfId="0" applyFont="1" applyFill="1" applyBorder="1" applyAlignment="1">
      <alignment horizontal="left" vertical="top" wrapText="1"/>
    </xf>
    <xf numFmtId="0" fontId="24" fillId="0" borderId="2" xfId="0" applyFont="1" applyBorder="1" applyAlignment="1">
      <alignment horizontal="left" vertical="center"/>
    </xf>
    <xf numFmtId="0" fontId="23" fillId="4" borderId="2" xfId="0" applyFont="1" applyFill="1" applyBorder="1" applyAlignment="1">
      <alignment horizontal="left" vertical="center" wrapText="1"/>
    </xf>
    <xf numFmtId="0" fontId="21" fillId="4" borderId="2" xfId="5" applyFont="1" applyFill="1" applyBorder="1" applyAlignment="1">
      <alignment horizontal="left" vertical="top" wrapText="1"/>
    </xf>
    <xf numFmtId="0" fontId="36" fillId="0" borderId="0" xfId="0" applyFont="1" applyAlignment="1">
      <alignment horizontal="left" vertical="top"/>
    </xf>
    <xf numFmtId="0" fontId="24" fillId="4" borderId="6" xfId="0" applyFont="1" applyFill="1" applyBorder="1" applyAlignment="1">
      <alignment vertical="center" wrapText="1"/>
    </xf>
    <xf numFmtId="0" fontId="25" fillId="0" borderId="9" xfId="0" applyFont="1" applyBorder="1" applyAlignment="1">
      <alignment horizontal="left" vertical="top" wrapText="1"/>
    </xf>
    <xf numFmtId="0" fontId="22" fillId="4" borderId="2" xfId="9" applyFont="1" applyFill="1" applyBorder="1" applyAlignment="1">
      <alignment horizontal="left" vertical="top" wrapText="1"/>
    </xf>
    <xf numFmtId="0" fontId="22" fillId="4" borderId="2" xfId="9" applyFont="1" applyFill="1" applyBorder="1" applyAlignment="1">
      <alignment vertical="top" wrapText="1"/>
    </xf>
    <xf numFmtId="0" fontId="26" fillId="4" borderId="2" xfId="0" applyNumberFormat="1" applyFont="1" applyFill="1" applyBorder="1" applyAlignment="1" applyProtection="1">
      <alignment horizontal="left" vertical="center" wrapText="1"/>
    </xf>
    <xf numFmtId="0" fontId="22" fillId="4" borderId="2" xfId="0" applyFont="1" applyFill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23" fillId="12" borderId="9" xfId="0" applyFont="1" applyFill="1" applyBorder="1" applyAlignment="1">
      <alignment horizontal="left" vertical="top" wrapText="1"/>
    </xf>
    <xf numFmtId="41" fontId="22" fillId="4" borderId="2" xfId="4" applyFont="1" applyFill="1" applyBorder="1" applyAlignment="1">
      <alignment horizontal="right" vertical="center" wrapText="1"/>
    </xf>
    <xf numFmtId="41" fontId="22" fillId="8" borderId="2" xfId="4" applyFont="1" applyFill="1" applyBorder="1" applyAlignment="1">
      <alignment horizontal="right" vertical="top"/>
    </xf>
    <xf numFmtId="41" fontId="26" fillId="12" borderId="2" xfId="4" applyFont="1" applyFill="1" applyBorder="1" applyAlignment="1" applyProtection="1">
      <alignment horizontal="right" vertical="center"/>
    </xf>
    <xf numFmtId="41" fontId="24" fillId="4" borderId="2" xfId="4" applyFont="1" applyFill="1" applyBorder="1" applyAlignment="1">
      <alignment horizontal="right" vertical="center"/>
    </xf>
    <xf numFmtId="41" fontId="22" fillId="4" borderId="2" xfId="4" applyFont="1" applyFill="1" applyBorder="1" applyAlignment="1">
      <alignment horizontal="right" vertical="top"/>
    </xf>
    <xf numFmtId="41" fontId="22" fillId="4" borderId="2" xfId="4" applyFont="1" applyFill="1" applyBorder="1" applyAlignment="1">
      <alignment horizontal="right" vertical="center"/>
    </xf>
    <xf numFmtId="41" fontId="0" fillId="0" borderId="0" xfId="4" applyFont="1" applyAlignment="1">
      <alignment horizontal="right" vertical="top"/>
    </xf>
    <xf numFmtId="41" fontId="24" fillId="4" borderId="2" xfId="4" applyFont="1" applyFill="1" applyBorder="1" applyAlignment="1">
      <alignment horizontal="right" vertical="top"/>
    </xf>
    <xf numFmtId="9" fontId="22" fillId="12" borderId="2" xfId="0" applyNumberFormat="1" applyFont="1" applyFill="1" applyBorder="1" applyAlignment="1">
      <alignment horizontal="right" vertical="center" wrapText="1"/>
    </xf>
    <xf numFmtId="0" fontId="24" fillId="12" borderId="2" xfId="0" applyFont="1" applyFill="1" applyBorder="1" applyAlignment="1">
      <alignment horizontal="right" vertical="center" wrapText="1"/>
    </xf>
    <xf numFmtId="0" fontId="21" fillId="12" borderId="2" xfId="0" applyFont="1" applyFill="1" applyBorder="1" applyAlignment="1">
      <alignment horizontal="right" vertical="center" wrapText="1"/>
    </xf>
    <xf numFmtId="0" fontId="22" fillId="4" borderId="2" xfId="0" applyFont="1" applyFill="1" applyBorder="1" applyAlignment="1">
      <alignment horizontal="right" vertical="center"/>
    </xf>
    <xf numFmtId="0" fontId="24" fillId="4" borderId="2" xfId="0" applyFont="1" applyFill="1" applyBorder="1" applyAlignment="1">
      <alignment horizontal="right" vertical="center" wrapText="1"/>
    </xf>
    <xf numFmtId="0" fontId="22" fillId="12" borderId="2" xfId="0" applyFont="1" applyFill="1" applyBorder="1" applyAlignment="1">
      <alignment horizontal="right" vertical="center" wrapText="1"/>
    </xf>
    <xf numFmtId="0" fontId="24" fillId="4" borderId="2" xfId="0" applyNumberFormat="1" applyFont="1" applyFill="1" applyBorder="1" applyAlignment="1" applyProtection="1">
      <alignment horizontal="right" vertical="center" wrapText="1"/>
    </xf>
    <xf numFmtId="0" fontId="24" fillId="4" borderId="2" xfId="0" applyFont="1" applyFill="1" applyBorder="1" applyAlignment="1">
      <alignment horizontal="right" vertical="top" wrapText="1"/>
    </xf>
    <xf numFmtId="9" fontId="24" fillId="12" borderId="2" xfId="0" applyNumberFormat="1" applyFont="1" applyFill="1" applyBorder="1" applyAlignment="1">
      <alignment horizontal="right" vertical="center" wrapText="1"/>
    </xf>
    <xf numFmtId="0" fontId="22" fillId="4" borderId="2" xfId="0" applyFont="1" applyFill="1" applyBorder="1" applyAlignment="1">
      <alignment horizontal="right" vertical="center" wrapText="1"/>
    </xf>
    <xf numFmtId="1" fontId="22" fillId="4" borderId="2" xfId="0" applyNumberFormat="1" applyFont="1" applyFill="1" applyBorder="1" applyAlignment="1">
      <alignment horizontal="right" vertical="center" wrapText="1"/>
    </xf>
    <xf numFmtId="0" fontId="24" fillId="8" borderId="2" xfId="0" applyFont="1" applyFill="1" applyBorder="1" applyAlignment="1">
      <alignment horizontal="right" vertical="center" wrapText="1"/>
    </xf>
    <xf numFmtId="0" fontId="26" fillId="12" borderId="2" xfId="0" applyNumberFormat="1" applyFont="1" applyFill="1" applyBorder="1" applyAlignment="1" applyProtection="1">
      <alignment horizontal="right" vertical="center" wrapText="1"/>
    </xf>
    <xf numFmtId="0" fontId="24" fillId="12" borderId="2" xfId="0" applyNumberFormat="1" applyFont="1" applyFill="1" applyBorder="1" applyAlignment="1" applyProtection="1">
      <alignment horizontal="right" vertical="center" wrapText="1"/>
    </xf>
    <xf numFmtId="9" fontId="22" fillId="4" borderId="2" xfId="0" applyNumberFormat="1" applyFont="1" applyFill="1" applyBorder="1" applyAlignment="1">
      <alignment horizontal="right" vertical="center" wrapText="1"/>
    </xf>
    <xf numFmtId="0" fontId="24" fillId="12" borderId="2" xfId="0" applyNumberFormat="1" applyFont="1" applyFill="1" applyBorder="1" applyAlignment="1" applyProtection="1">
      <alignment horizontal="right" vertical="center"/>
    </xf>
    <xf numFmtId="167" fontId="24" fillId="4" borderId="2" xfId="0" applyNumberFormat="1" applyFont="1" applyFill="1" applyBorder="1" applyAlignment="1">
      <alignment horizontal="right" vertical="top" wrapText="1"/>
    </xf>
    <xf numFmtId="10" fontId="21" fillId="12" borderId="2" xfId="1" applyNumberFormat="1" applyFont="1" applyFill="1" applyBorder="1" applyAlignment="1">
      <alignment horizontal="right" vertical="center" wrapText="1"/>
    </xf>
    <xf numFmtId="9" fontId="24" fillId="0" borderId="2" xfId="0" applyNumberFormat="1" applyFont="1" applyBorder="1" applyAlignment="1">
      <alignment horizontal="right" vertical="center"/>
    </xf>
    <xf numFmtId="0" fontId="22" fillId="0" borderId="2" xfId="0" applyFont="1" applyBorder="1" applyAlignment="1">
      <alignment horizontal="right" vertical="center" wrapText="1"/>
    </xf>
    <xf numFmtId="9" fontId="24" fillId="0" borderId="2" xfId="0" applyNumberFormat="1" applyFont="1" applyFill="1" applyBorder="1" applyAlignment="1">
      <alignment horizontal="right" vertical="center" wrapText="1"/>
    </xf>
    <xf numFmtId="0" fontId="22" fillId="4" borderId="2" xfId="9" applyFont="1" applyFill="1" applyBorder="1" applyAlignment="1">
      <alignment horizontal="left" vertical="center" wrapText="1"/>
    </xf>
    <xf numFmtId="0" fontId="26" fillId="12" borderId="2" xfId="0" quotePrefix="1" applyNumberFormat="1" applyFont="1" applyFill="1" applyBorder="1" applyAlignment="1" applyProtection="1">
      <alignment horizontal="left" vertical="center" wrapText="1"/>
    </xf>
    <xf numFmtId="2" fontId="22" fillId="8" borderId="2" xfId="0" applyNumberFormat="1" applyFont="1" applyFill="1" applyBorder="1" applyAlignment="1">
      <alignment horizontal="right" vertical="center" wrapText="1"/>
    </xf>
    <xf numFmtId="9" fontId="24" fillId="4" borderId="2" xfId="1" applyFont="1" applyFill="1" applyBorder="1" applyAlignment="1">
      <alignment horizontal="right" vertical="center" wrapText="1"/>
    </xf>
    <xf numFmtId="9" fontId="24" fillId="4" borderId="2" xfId="1" applyNumberFormat="1" applyFont="1" applyFill="1" applyBorder="1" applyAlignment="1">
      <alignment horizontal="right" vertical="center" wrapText="1"/>
    </xf>
    <xf numFmtId="2" fontId="24" fillId="12" borderId="2" xfId="0" applyNumberFormat="1" applyFont="1" applyFill="1" applyBorder="1" applyAlignment="1">
      <alignment horizontal="right" vertical="center" wrapText="1"/>
    </xf>
    <xf numFmtId="0" fontId="24" fillId="4" borderId="2" xfId="0" applyFont="1" applyFill="1" applyBorder="1" applyAlignment="1">
      <alignment horizontal="right" vertical="top"/>
    </xf>
    <xf numFmtId="41" fontId="24" fillId="4" borderId="2" xfId="0" applyNumberFormat="1" applyFont="1" applyFill="1" applyBorder="1" applyAlignment="1">
      <alignment horizontal="right" vertical="top"/>
    </xf>
    <xf numFmtId="43" fontId="24" fillId="12" borderId="2" xfId="0" applyNumberFormat="1" applyFont="1" applyFill="1" applyBorder="1" applyAlignment="1">
      <alignment horizontal="right" vertical="center"/>
    </xf>
    <xf numFmtId="43" fontId="26" fillId="12" borderId="2" xfId="0" applyNumberFormat="1" applyFont="1" applyFill="1" applyBorder="1" applyAlignment="1">
      <alignment horizontal="right" vertical="center"/>
    </xf>
    <xf numFmtId="43" fontId="24" fillId="12" borderId="2" xfId="0" applyNumberFormat="1" applyFont="1" applyFill="1" applyBorder="1" applyAlignment="1">
      <alignment horizontal="right" vertical="center" wrapText="1"/>
    </xf>
    <xf numFmtId="9" fontId="24" fillId="4" borderId="2" xfId="0" applyNumberFormat="1" applyFont="1" applyFill="1" applyBorder="1" applyAlignment="1">
      <alignment horizontal="right" vertical="center" wrapText="1"/>
    </xf>
    <xf numFmtId="2" fontId="22" fillId="4" borderId="2" xfId="0" quotePrefix="1" applyNumberFormat="1" applyFont="1" applyFill="1" applyBorder="1" applyAlignment="1">
      <alignment horizontal="right" vertical="center" wrapText="1"/>
    </xf>
    <xf numFmtId="9" fontId="22" fillId="0" borderId="2" xfId="0" applyNumberFormat="1" applyFont="1" applyBorder="1" applyAlignment="1">
      <alignment horizontal="right" vertical="center" wrapText="1"/>
    </xf>
    <xf numFmtId="41" fontId="37" fillId="2" borderId="3" xfId="4" applyFont="1" applyFill="1" applyBorder="1" applyAlignment="1">
      <alignment horizontal="center" vertical="center" wrapText="1"/>
    </xf>
    <xf numFmtId="41" fontId="38" fillId="2" borderId="0" xfId="4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9" fontId="22" fillId="12" borderId="2" xfId="1" applyFont="1" applyFill="1" applyBorder="1" applyAlignment="1">
      <alignment horizontal="right" vertical="center" wrapText="1"/>
    </xf>
    <xf numFmtId="9" fontId="24" fillId="12" borderId="2" xfId="1" applyNumberFormat="1" applyFont="1" applyFill="1" applyBorder="1" applyAlignment="1">
      <alignment horizontal="right" vertical="center" wrapText="1"/>
    </xf>
    <xf numFmtId="0" fontId="18" fillId="12" borderId="0" xfId="0" applyFont="1" applyFill="1" applyAlignment="1">
      <alignment horizontal="left" vertical="top" wrapText="1"/>
    </xf>
    <xf numFmtId="0" fontId="23" fillId="0" borderId="2" xfId="0" applyFont="1" applyBorder="1" applyAlignment="1">
      <alignment horizontal="left" vertical="center" wrapText="1"/>
    </xf>
    <xf numFmtId="41" fontId="22" fillId="12" borderId="2" xfId="4" applyFont="1" applyFill="1" applyBorder="1" applyAlignment="1">
      <alignment horizontal="right" vertical="top"/>
    </xf>
    <xf numFmtId="0" fontId="32" fillId="8" borderId="8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3" fillId="12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41" fontId="22" fillId="12" borderId="2" xfId="4" applyFont="1" applyFill="1" applyBorder="1" applyAlignment="1">
      <alignment horizontal="right" vertical="center"/>
    </xf>
    <xf numFmtId="0" fontId="30" fillId="4" borderId="7" xfId="0" applyFont="1" applyFill="1" applyBorder="1" applyAlignment="1">
      <alignment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28" fillId="6" borderId="6" xfId="0" applyFont="1" applyFill="1" applyBorder="1" applyAlignment="1">
      <alignment horizontal="left" vertical="center" wrapText="1"/>
    </xf>
    <xf numFmtId="0" fontId="11" fillId="6" borderId="7" xfId="0" applyFont="1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22" fillId="8" borderId="2" xfId="0" applyFont="1" applyFill="1" applyBorder="1" applyAlignment="1">
      <alignment horizontal="left" vertical="center" wrapText="1"/>
    </xf>
    <xf numFmtId="0" fontId="24" fillId="12" borderId="2" xfId="0" applyNumberFormat="1" applyFont="1" applyFill="1" applyBorder="1" applyAlignment="1" applyProtection="1">
      <alignment horizontal="left" vertical="center" wrapText="1"/>
    </xf>
    <xf numFmtId="0" fontId="21" fillId="4" borderId="2" xfId="5" applyFont="1" applyFill="1" applyBorder="1" applyAlignment="1">
      <alignment horizontal="left" vertical="center" wrapText="1"/>
    </xf>
    <xf numFmtId="0" fontId="22" fillId="8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6" fillId="12" borderId="2" xfId="0" applyFont="1" applyFill="1" applyBorder="1" applyAlignment="1">
      <alignment horizontal="left" vertical="center" wrapText="1"/>
    </xf>
    <xf numFmtId="0" fontId="11" fillId="5" borderId="22" xfId="0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right" vertical="center"/>
    </xf>
    <xf numFmtId="0" fontId="26" fillId="4" borderId="2" xfId="0" applyNumberFormat="1" applyFont="1" applyFill="1" applyBorder="1" applyAlignment="1" applyProtection="1">
      <alignment vertical="top" wrapText="1"/>
    </xf>
    <xf numFmtId="0" fontId="22" fillId="8" borderId="2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7" fillId="2" borderId="3" xfId="0" applyFont="1" applyFill="1" applyBorder="1" applyAlignment="1">
      <alignment horizontal="right" vertical="center" wrapText="1"/>
    </xf>
    <xf numFmtId="0" fontId="38" fillId="2" borderId="0" xfId="0" applyFont="1" applyFill="1" applyBorder="1" applyAlignment="1">
      <alignment horizontal="right" vertical="center" wrapText="1"/>
    </xf>
    <xf numFmtId="0" fontId="22" fillId="8" borderId="2" xfId="0" applyFont="1" applyFill="1" applyBorder="1" applyAlignment="1">
      <alignment horizontal="right" vertical="center" wrapText="1"/>
    </xf>
    <xf numFmtId="9" fontId="22" fillId="12" borderId="2" xfId="0" applyNumberFormat="1" applyFont="1" applyFill="1" applyBorder="1" applyAlignment="1">
      <alignment vertical="center" wrapText="1"/>
    </xf>
    <xf numFmtId="0" fontId="22" fillId="8" borderId="2" xfId="0" applyFont="1" applyFill="1" applyBorder="1" applyAlignment="1">
      <alignment vertical="center"/>
    </xf>
    <xf numFmtId="0" fontId="22" fillId="12" borderId="2" xfId="0" applyFont="1" applyFill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27" fillId="5" borderId="5" xfId="0" applyFont="1" applyFill="1" applyBorder="1" applyAlignment="1">
      <alignment horizontal="right" vertical="center" wrapText="1"/>
    </xf>
    <xf numFmtId="0" fontId="43" fillId="0" borderId="2" xfId="0" applyFont="1" applyBorder="1" applyAlignment="1">
      <alignment horizontal="right" vertical="center" wrapText="1"/>
    </xf>
    <xf numFmtId="0" fontId="23" fillId="12" borderId="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0" fontId="31" fillId="7" borderId="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1" fontId="22" fillId="12" borderId="6" xfId="11" applyFont="1" applyFill="1" applyBorder="1" applyAlignment="1">
      <alignment vertical="top"/>
    </xf>
    <xf numFmtId="41" fontId="22" fillId="12" borderId="7" xfId="11" applyFont="1" applyFill="1" applyBorder="1" applyAlignment="1">
      <alignment vertical="top"/>
    </xf>
    <xf numFmtId="0" fontId="25" fillId="12" borderId="2" xfId="0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vertical="top" wrapText="1"/>
    </xf>
    <xf numFmtId="9" fontId="22" fillId="12" borderId="2" xfId="0" quotePrefix="1" applyNumberFormat="1" applyFont="1" applyFill="1" applyBorder="1" applyAlignment="1">
      <alignment vertical="center" wrapText="1"/>
    </xf>
    <xf numFmtId="0" fontId="24" fillId="4" borderId="29" xfId="0" applyFont="1" applyFill="1" applyBorder="1" applyAlignment="1">
      <alignment vertical="center" wrapText="1"/>
    </xf>
    <xf numFmtId="9" fontId="21" fillId="4" borderId="2" xfId="0" quotePrefix="1" applyNumberFormat="1" applyFont="1" applyFill="1" applyBorder="1" applyAlignment="1">
      <alignment vertical="center" wrapText="1"/>
    </xf>
    <xf numFmtId="0" fontId="26" fillId="4" borderId="2" xfId="0" applyNumberFormat="1" applyFont="1" applyFill="1" applyBorder="1" applyAlignment="1" applyProtection="1">
      <alignment vertical="center" wrapText="1"/>
    </xf>
    <xf numFmtId="0" fontId="22" fillId="8" borderId="2" xfId="0" applyFont="1" applyFill="1" applyBorder="1" applyAlignment="1">
      <alignment vertical="top"/>
    </xf>
    <xf numFmtId="0" fontId="24" fillId="12" borderId="24" xfId="0" applyFont="1" applyFill="1" applyBorder="1" applyAlignment="1">
      <alignment vertical="center" wrapText="1"/>
    </xf>
    <xf numFmtId="0" fontId="25" fillId="4" borderId="8" xfId="0" applyFont="1" applyFill="1" applyBorder="1" applyAlignment="1">
      <alignment vertical="center" wrapText="1"/>
    </xf>
    <xf numFmtId="0" fontId="25" fillId="4" borderId="7" xfId="0" applyFont="1" applyFill="1" applyBorder="1" applyAlignment="1">
      <alignment vertical="center" wrapText="1"/>
    </xf>
    <xf numFmtId="0" fontId="33" fillId="0" borderId="2" xfId="0" applyFont="1" applyBorder="1" applyAlignment="1">
      <alignment horizontal="left" vertical="center" wrapText="1"/>
    </xf>
    <xf numFmtId="0" fontId="24" fillId="4" borderId="8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top"/>
    </xf>
    <xf numFmtId="0" fontId="44" fillId="0" borderId="2" xfId="0" applyFont="1" applyFill="1" applyBorder="1" applyAlignment="1">
      <alignment horizontal="left" vertical="center" wrapText="1"/>
    </xf>
    <xf numFmtId="164" fontId="21" fillId="12" borderId="2" xfId="3" applyNumberFormat="1" applyFont="1" applyFill="1" applyBorder="1" applyAlignment="1">
      <alignment vertical="center"/>
    </xf>
    <xf numFmtId="9" fontId="24" fillId="12" borderId="2" xfId="0" applyNumberFormat="1" applyFont="1" applyFill="1" applyBorder="1" applyAlignment="1">
      <alignment vertical="center" wrapText="1"/>
    </xf>
    <xf numFmtId="0" fontId="21" fillId="4" borderId="2" xfId="0" applyFont="1" applyFill="1" applyBorder="1" applyAlignment="1">
      <alignment vertical="center"/>
    </xf>
    <xf numFmtId="0" fontId="24" fillId="4" borderId="2" xfId="0" applyNumberFormat="1" applyFont="1" applyFill="1" applyBorder="1" applyAlignment="1" applyProtection="1">
      <alignment vertical="center" wrapText="1"/>
    </xf>
    <xf numFmtId="0" fontId="22" fillId="4" borderId="2" xfId="0" applyFont="1" applyFill="1" applyBorder="1" applyAlignment="1">
      <alignment vertical="top"/>
    </xf>
    <xf numFmtId="0" fontId="26" fillId="4" borderId="2" xfId="0" applyNumberFormat="1" applyFont="1" applyFill="1" applyBorder="1" applyAlignment="1" applyProtection="1">
      <alignment vertical="center"/>
    </xf>
    <xf numFmtId="0" fontId="22" fillId="12" borderId="2" xfId="0" applyFont="1" applyFill="1" applyBorder="1" applyAlignment="1">
      <alignment vertical="center"/>
    </xf>
    <xf numFmtId="9" fontId="24" fillId="0" borderId="2" xfId="0" applyNumberFormat="1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21" fillId="0" borderId="2" xfId="5" applyFont="1" applyFill="1" applyBorder="1" applyAlignment="1">
      <alignment vertical="center" wrapText="1"/>
    </xf>
    <xf numFmtId="0" fontId="44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46" fillId="6" borderId="3" xfId="0" applyFont="1" applyFill="1" applyBorder="1" applyAlignment="1">
      <alignment horizontal="right" vertical="center" wrapText="1"/>
    </xf>
    <xf numFmtId="2" fontId="24" fillId="6" borderId="2" xfId="0" applyNumberFormat="1" applyFont="1" applyFill="1" applyBorder="1" applyAlignment="1">
      <alignment horizontal="right" vertical="center" wrapText="1"/>
    </xf>
    <xf numFmtId="0" fontId="24" fillId="6" borderId="2" xfId="0" applyFont="1" applyFill="1" applyBorder="1" applyAlignment="1">
      <alignment horizontal="right" vertical="top"/>
    </xf>
    <xf numFmtId="0" fontId="24" fillId="8" borderId="2" xfId="0" applyFont="1" applyFill="1" applyBorder="1" applyAlignment="1">
      <alignment horizontal="right" vertical="top"/>
    </xf>
    <xf numFmtId="9" fontId="24" fillId="12" borderId="2" xfId="1" applyFont="1" applyFill="1" applyBorder="1" applyAlignment="1">
      <alignment horizontal="right" vertical="center"/>
    </xf>
    <xf numFmtId="164" fontId="24" fillId="12" borderId="2" xfId="3" applyNumberFormat="1" applyFont="1" applyFill="1" applyBorder="1" applyAlignment="1">
      <alignment horizontal="right" vertical="center"/>
    </xf>
    <xf numFmtId="10" fontId="24" fillId="12" borderId="2" xfId="3" applyNumberFormat="1" applyFont="1" applyFill="1" applyBorder="1" applyAlignment="1">
      <alignment horizontal="right" vertical="center"/>
    </xf>
    <xf numFmtId="0" fontId="24" fillId="0" borderId="2" xfId="0" applyFont="1" applyFill="1" applyBorder="1" applyAlignment="1">
      <alignment horizontal="right" vertical="center" wrapText="1"/>
    </xf>
    <xf numFmtId="3" fontId="24" fillId="0" borderId="2" xfId="0" applyNumberFormat="1" applyFont="1" applyFill="1" applyBorder="1" applyAlignment="1">
      <alignment horizontal="right" vertical="center"/>
    </xf>
    <xf numFmtId="2" fontId="24" fillId="0" borderId="2" xfId="0" applyNumberFormat="1" applyFont="1" applyFill="1" applyBorder="1" applyAlignment="1">
      <alignment horizontal="right" vertical="center" wrapText="1"/>
    </xf>
    <xf numFmtId="168" fontId="24" fillId="0" borderId="2" xfId="0" applyNumberFormat="1" applyFont="1" applyFill="1" applyBorder="1" applyAlignment="1">
      <alignment horizontal="right" vertical="center"/>
    </xf>
    <xf numFmtId="2" fontId="24" fillId="12" borderId="2" xfId="0" applyNumberFormat="1" applyFont="1" applyFill="1" applyBorder="1" applyAlignment="1" applyProtection="1">
      <alignment horizontal="right" vertical="center"/>
    </xf>
    <xf numFmtId="164" fontId="24" fillId="12" borderId="2" xfId="3" applyNumberFormat="1" applyFont="1" applyFill="1" applyBorder="1" applyAlignment="1" applyProtection="1">
      <alignment horizontal="right" vertical="center"/>
    </xf>
    <xf numFmtId="9" fontId="24" fillId="4" borderId="2" xfId="0" applyNumberFormat="1" applyFont="1" applyFill="1" applyBorder="1" applyAlignment="1">
      <alignment horizontal="right" vertical="center"/>
    </xf>
    <xf numFmtId="164" fontId="24" fillId="4" borderId="2" xfId="3" applyNumberFormat="1" applyFont="1" applyFill="1" applyBorder="1" applyAlignment="1">
      <alignment horizontal="right" vertical="center"/>
    </xf>
    <xf numFmtId="1" fontId="24" fillId="4" borderId="2" xfId="0" applyNumberFormat="1" applyFont="1" applyFill="1" applyBorder="1" applyAlignment="1">
      <alignment horizontal="right" vertical="top" wrapText="1"/>
    </xf>
    <xf numFmtId="167" fontId="24" fillId="4" borderId="2" xfId="0" applyNumberFormat="1" applyFont="1" applyFill="1" applyBorder="1" applyAlignment="1">
      <alignment horizontal="right" vertical="top"/>
    </xf>
    <xf numFmtId="0" fontId="24" fillId="4" borderId="2" xfId="0" applyNumberFormat="1" applyFont="1" applyFill="1" applyBorder="1" applyAlignment="1" applyProtection="1">
      <alignment horizontal="right" vertical="center"/>
    </xf>
    <xf numFmtId="10" fontId="24" fillId="12" borderId="2" xfId="0" applyNumberFormat="1" applyFont="1" applyFill="1" applyBorder="1" applyAlignment="1">
      <alignment horizontal="right" vertical="center" wrapText="1"/>
    </xf>
    <xf numFmtId="171" fontId="24" fillId="0" borderId="2" xfId="4" applyNumberFormat="1" applyFont="1" applyFill="1" applyBorder="1" applyAlignment="1">
      <alignment horizontal="right" vertical="center"/>
    </xf>
    <xf numFmtId="9" fontId="24" fillId="0" borderId="2" xfId="0" applyNumberFormat="1" applyFont="1" applyFill="1" applyBorder="1" applyAlignment="1">
      <alignment horizontal="right" vertical="center"/>
    </xf>
    <xf numFmtId="0" fontId="24" fillId="0" borderId="2" xfId="0" applyFont="1" applyFill="1" applyBorder="1" applyAlignment="1">
      <alignment horizontal="right" vertical="center"/>
    </xf>
    <xf numFmtId="0" fontId="24" fillId="12" borderId="2" xfId="0" applyFont="1" applyFill="1" applyBorder="1" applyAlignment="1">
      <alignment horizontal="right" vertical="center"/>
    </xf>
    <xf numFmtId="164" fontId="24" fillId="0" borderId="2" xfId="0" applyNumberFormat="1" applyFont="1" applyFill="1" applyBorder="1" applyAlignment="1">
      <alignment horizontal="right" vertical="center"/>
    </xf>
    <xf numFmtId="165" fontId="24" fillId="0" borderId="2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horizontal="right" vertical="top"/>
    </xf>
    <xf numFmtId="0" fontId="22" fillId="0" borderId="2" xfId="0" applyFont="1" applyFill="1" applyBorder="1" applyAlignment="1">
      <alignment horizontal="left" vertical="center" wrapText="1"/>
    </xf>
    <xf numFmtId="164" fontId="24" fillId="0" borderId="2" xfId="3" applyNumberFormat="1" applyFont="1" applyFill="1" applyBorder="1" applyAlignment="1">
      <alignment horizontal="right" vertical="center"/>
    </xf>
    <xf numFmtId="9" fontId="24" fillId="0" borderId="2" xfId="1" applyFont="1" applyFill="1" applyBorder="1" applyAlignment="1">
      <alignment horizontal="right" vertical="center"/>
    </xf>
    <xf numFmtId="2" fontId="24" fillId="0" borderId="2" xfId="0" applyNumberFormat="1" applyFont="1" applyFill="1" applyBorder="1" applyAlignment="1">
      <alignment horizontal="right" vertical="center"/>
    </xf>
    <xf numFmtId="41" fontId="24" fillId="0" borderId="2" xfId="0" applyNumberFormat="1" applyFont="1" applyFill="1" applyBorder="1" applyAlignment="1">
      <alignment horizontal="right" vertical="center" wrapText="1"/>
    </xf>
    <xf numFmtId="41" fontId="24" fillId="0" borderId="2" xfId="0" applyNumberFormat="1" applyFont="1" applyFill="1" applyBorder="1" applyAlignment="1">
      <alignment horizontal="right" vertical="center"/>
    </xf>
    <xf numFmtId="10" fontId="24" fillId="0" borderId="2" xfId="3" applyNumberFormat="1" applyFont="1" applyFill="1" applyBorder="1" applyAlignment="1">
      <alignment horizontal="right" vertical="center"/>
    </xf>
    <xf numFmtId="9" fontId="24" fillId="0" borderId="2" xfId="12" applyNumberFormat="1" applyFont="1" applyFill="1" applyBorder="1" applyAlignment="1">
      <alignment horizontal="right" vertical="center" wrapText="1"/>
    </xf>
    <xf numFmtId="165" fontId="24" fillId="0" borderId="2" xfId="12" applyNumberFormat="1" applyFont="1" applyFill="1" applyBorder="1" applyAlignment="1">
      <alignment horizontal="right" vertical="center"/>
    </xf>
    <xf numFmtId="9" fontId="24" fillId="12" borderId="2" xfId="0" applyNumberFormat="1" applyFont="1" applyFill="1" applyBorder="1" applyAlignment="1">
      <alignment horizontal="right" vertical="center"/>
    </xf>
    <xf numFmtId="164" fontId="24" fillId="12" borderId="2" xfId="0" applyNumberFormat="1" applyFont="1" applyFill="1" applyBorder="1" applyAlignment="1">
      <alignment horizontal="right" vertical="center"/>
    </xf>
    <xf numFmtId="10" fontId="24" fillId="12" borderId="2" xfId="0" applyNumberFormat="1" applyFont="1" applyFill="1" applyBorder="1" applyAlignment="1">
      <alignment horizontal="right" vertical="center"/>
    </xf>
    <xf numFmtId="173" fontId="21" fillId="0" borderId="2" xfId="8" applyNumberFormat="1" applyFont="1" applyFill="1" applyBorder="1" applyAlignment="1">
      <alignment horizontal="left" vertical="center" wrapText="1"/>
    </xf>
    <xf numFmtId="166" fontId="24" fillId="0" borderId="2" xfId="0" applyNumberFormat="1" applyFont="1" applyFill="1" applyBorder="1" applyAlignment="1">
      <alignment horizontal="right" vertical="center"/>
    </xf>
    <xf numFmtId="10" fontId="24" fillId="0" borderId="2" xfId="1" applyNumberFormat="1" applyFont="1" applyFill="1" applyBorder="1" applyAlignment="1">
      <alignment horizontal="right" vertical="center" wrapText="1"/>
    </xf>
    <xf numFmtId="171" fontId="24" fillId="0" borderId="2" xfId="0" applyNumberFormat="1" applyFont="1" applyFill="1" applyBorder="1" applyAlignment="1">
      <alignment horizontal="right" vertical="center"/>
    </xf>
    <xf numFmtId="0" fontId="33" fillId="8" borderId="2" xfId="0" applyFont="1" applyFill="1" applyBorder="1" applyAlignment="1">
      <alignment horizontal="left" vertical="center" wrapText="1"/>
    </xf>
    <xf numFmtId="0" fontId="23" fillId="12" borderId="2" xfId="0" applyFont="1" applyFill="1" applyBorder="1" applyAlignment="1">
      <alignment horizontal="left" vertical="center" wrapText="1"/>
    </xf>
    <xf numFmtId="166" fontId="22" fillId="12" borderId="2" xfId="0" applyNumberFormat="1" applyFont="1" applyFill="1" applyBorder="1" applyAlignment="1">
      <alignment horizontal="right" vertical="center"/>
    </xf>
    <xf numFmtId="168" fontId="24" fillId="0" borderId="2" xfId="0" applyNumberFormat="1" applyFont="1" applyFill="1" applyBorder="1" applyAlignment="1">
      <alignment horizontal="right" vertical="center" wrapText="1"/>
    </xf>
    <xf numFmtId="165" fontId="24" fillId="0" borderId="2" xfId="0" applyNumberFormat="1" applyFont="1" applyFill="1" applyBorder="1" applyAlignment="1">
      <alignment horizontal="right" vertical="center"/>
    </xf>
    <xf numFmtId="169" fontId="24" fillId="0" borderId="2" xfId="0" applyNumberFormat="1" applyFont="1" applyFill="1" applyBorder="1" applyAlignment="1">
      <alignment horizontal="right" vertical="center" wrapText="1"/>
    </xf>
    <xf numFmtId="169" fontId="24" fillId="0" borderId="2" xfId="0" applyNumberFormat="1" applyFont="1" applyFill="1" applyBorder="1" applyAlignment="1">
      <alignment horizontal="right" vertical="center"/>
    </xf>
    <xf numFmtId="165" fontId="24" fillId="12" borderId="2" xfId="0" applyNumberFormat="1" applyFont="1" applyFill="1" applyBorder="1" applyAlignment="1">
      <alignment horizontal="right" vertical="center"/>
    </xf>
    <xf numFmtId="2" fontId="24" fillId="12" borderId="2" xfId="0" applyNumberFormat="1" applyFont="1" applyFill="1" applyBorder="1" applyAlignment="1">
      <alignment horizontal="right" vertical="center"/>
    </xf>
    <xf numFmtId="0" fontId="21" fillId="0" borderId="2" xfId="6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top"/>
    </xf>
    <xf numFmtId="0" fontId="24" fillId="0" borderId="2" xfId="0" applyFont="1" applyBorder="1" applyAlignment="1">
      <alignment horizontal="right" vertical="top"/>
    </xf>
    <xf numFmtId="170" fontId="24" fillId="4" borderId="2" xfId="4" quotePrefix="1" applyNumberFormat="1" applyFont="1" applyFill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top"/>
    </xf>
    <xf numFmtId="0" fontId="19" fillId="0" borderId="2" xfId="0" applyFont="1" applyBorder="1" applyAlignment="1">
      <alignment horizontal="right" vertical="center"/>
    </xf>
    <xf numFmtId="41" fontId="19" fillId="0" borderId="2" xfId="4" applyFont="1" applyBorder="1" applyAlignment="1">
      <alignment horizontal="right" vertical="top"/>
    </xf>
    <xf numFmtId="0" fontId="22" fillId="7" borderId="0" xfId="0" applyFont="1" applyFill="1" applyAlignment="1">
      <alignment horizontal="left" vertical="top"/>
    </xf>
    <xf numFmtId="0" fontId="0" fillId="7" borderId="0" xfId="0" applyFill="1" applyAlignment="1">
      <alignment horizontal="left" vertical="top"/>
    </xf>
    <xf numFmtId="0" fontId="21" fillId="4" borderId="33" xfId="5" applyFont="1" applyFill="1" applyBorder="1" applyAlignment="1">
      <alignment vertical="center"/>
    </xf>
    <xf numFmtId="0" fontId="26" fillId="4" borderId="6" xfId="0" applyNumberFormat="1" applyFont="1" applyFill="1" applyBorder="1" applyAlignment="1" applyProtection="1">
      <alignment horizontal="left" vertical="center" wrapText="1"/>
    </xf>
    <xf numFmtId="2" fontId="22" fillId="7" borderId="6" xfId="0" applyNumberFormat="1" applyFont="1" applyFill="1" applyBorder="1" applyAlignment="1">
      <alignment vertical="center" wrapText="1"/>
    </xf>
    <xf numFmtId="0" fontId="22" fillId="7" borderId="6" xfId="0" applyFont="1" applyFill="1" applyBorder="1" applyAlignment="1">
      <alignment vertical="top"/>
    </xf>
    <xf numFmtId="0" fontId="22" fillId="7" borderId="21" xfId="0" applyFont="1" applyFill="1" applyBorder="1" applyAlignment="1">
      <alignment vertical="top"/>
    </xf>
    <xf numFmtId="41" fontId="22" fillId="7" borderId="2" xfId="4" applyFont="1" applyFill="1" applyBorder="1" applyAlignment="1">
      <alignment vertical="top"/>
    </xf>
    <xf numFmtId="41" fontId="22" fillId="12" borderId="2" xfId="4" applyFont="1" applyFill="1" applyBorder="1" applyAlignment="1">
      <alignment vertical="center"/>
    </xf>
    <xf numFmtId="0" fontId="22" fillId="4" borderId="28" xfId="0" applyFont="1" applyFill="1" applyBorder="1" applyAlignment="1">
      <alignment vertical="center"/>
    </xf>
    <xf numFmtId="0" fontId="22" fillId="9" borderId="27" xfId="0" applyFont="1" applyFill="1" applyBorder="1" applyAlignment="1">
      <alignment vertical="center"/>
    </xf>
    <xf numFmtId="41" fontId="22" fillId="10" borderId="27" xfId="4" applyFont="1" applyFill="1" applyBorder="1" applyAlignment="1">
      <alignment vertical="center"/>
    </xf>
    <xf numFmtId="41" fontId="22" fillId="10" borderId="27" xfId="4" applyFont="1" applyFill="1" applyBorder="1" applyAlignment="1">
      <alignment vertical="center" wrapText="1"/>
    </xf>
    <xf numFmtId="43" fontId="24" fillId="4" borderId="2" xfId="0" applyNumberFormat="1" applyFont="1" applyFill="1" applyBorder="1" applyAlignment="1">
      <alignment vertical="center" wrapText="1"/>
    </xf>
    <xf numFmtId="43" fontId="24" fillId="4" borderId="2" xfId="0" applyNumberFormat="1" applyFont="1" applyFill="1" applyBorder="1" applyAlignment="1">
      <alignment vertical="center"/>
    </xf>
    <xf numFmtId="41" fontId="24" fillId="4" borderId="2" xfId="4" applyFont="1" applyFill="1" applyBorder="1" applyAlignment="1">
      <alignment vertical="center"/>
    </xf>
    <xf numFmtId="43" fontId="22" fillId="4" borderId="2" xfId="0" applyNumberFormat="1" applyFont="1" applyFill="1" applyBorder="1" applyAlignment="1">
      <alignment vertical="top" wrapText="1"/>
    </xf>
    <xf numFmtId="9" fontId="22" fillId="4" borderId="2" xfId="0" applyNumberFormat="1" applyFont="1" applyFill="1" applyBorder="1" applyAlignment="1">
      <alignment vertical="top"/>
    </xf>
    <xf numFmtId="41" fontId="22" fillId="4" borderId="2" xfId="4" applyFont="1" applyFill="1" applyBorder="1" applyAlignment="1">
      <alignment vertical="top"/>
    </xf>
    <xf numFmtId="9" fontId="21" fillId="12" borderId="2" xfId="0" applyNumberFormat="1" applyFont="1" applyFill="1" applyBorder="1" applyAlignment="1">
      <alignment vertical="center" wrapText="1"/>
    </xf>
    <xf numFmtId="0" fontId="21" fillId="12" borderId="2" xfId="0" applyFont="1" applyFill="1" applyBorder="1" applyAlignment="1">
      <alignment vertical="center"/>
    </xf>
    <xf numFmtId="41" fontId="21" fillId="12" borderId="2" xfId="4" applyFont="1" applyFill="1" applyBorder="1" applyAlignment="1">
      <alignment vertical="center"/>
    </xf>
    <xf numFmtId="9" fontId="24" fillId="4" borderId="27" xfId="0" applyNumberFormat="1" applyFont="1" applyFill="1" applyBorder="1" applyAlignment="1">
      <alignment vertical="center" wrapText="1"/>
    </xf>
    <xf numFmtId="9" fontId="24" fillId="9" borderId="27" xfId="0" applyNumberFormat="1" applyFont="1" applyFill="1" applyBorder="1" applyAlignment="1">
      <alignment vertical="center" wrapText="1"/>
    </xf>
    <xf numFmtId="10" fontId="24" fillId="9" borderId="27" xfId="0" applyNumberFormat="1" applyFont="1" applyFill="1" applyBorder="1" applyAlignment="1">
      <alignment vertical="center" wrapText="1"/>
    </xf>
    <xf numFmtId="41" fontId="24" fillId="10" borderId="27" xfId="4" applyFont="1" applyFill="1" applyBorder="1" applyAlignment="1">
      <alignment vertical="center"/>
    </xf>
    <xf numFmtId="41" fontId="24" fillId="10" borderId="27" xfId="4" applyFont="1" applyFill="1" applyBorder="1" applyAlignment="1">
      <alignment vertical="center" wrapText="1"/>
    </xf>
    <xf numFmtId="9" fontId="22" fillId="4" borderId="9" xfId="0" applyNumberFormat="1" applyFont="1" applyFill="1" applyBorder="1" applyAlignment="1">
      <alignment vertical="top"/>
    </xf>
    <xf numFmtId="0" fontId="22" fillId="12" borderId="2" xfId="0" applyFont="1" applyFill="1" applyBorder="1" applyAlignment="1">
      <alignment vertical="top" wrapText="1"/>
    </xf>
    <xf numFmtId="1" fontId="22" fillId="12" borderId="2" xfId="0" applyNumberFormat="1" applyFont="1" applyFill="1" applyBorder="1" applyAlignment="1">
      <alignment vertical="top" wrapText="1"/>
    </xf>
    <xf numFmtId="0" fontId="22" fillId="12" borderId="2" xfId="0" applyFont="1" applyFill="1" applyBorder="1" applyAlignment="1">
      <alignment vertical="top"/>
    </xf>
    <xf numFmtId="0" fontId="22" fillId="12" borderId="9" xfId="0" applyFont="1" applyFill="1" applyBorder="1" applyAlignment="1">
      <alignment vertical="top"/>
    </xf>
    <xf numFmtId="0" fontId="24" fillId="12" borderId="2" xfId="0" applyFont="1" applyFill="1" applyBorder="1" applyAlignment="1">
      <alignment vertical="top" wrapText="1"/>
    </xf>
    <xf numFmtId="167" fontId="24" fillId="12" borderId="2" xfId="0" applyNumberFormat="1" applyFont="1" applyFill="1" applyBorder="1" applyAlignment="1">
      <alignment vertical="top" wrapText="1"/>
    </xf>
    <xf numFmtId="167" fontId="22" fillId="12" borderId="2" xfId="0" applyNumberFormat="1" applyFont="1" applyFill="1" applyBorder="1" applyAlignment="1">
      <alignment vertical="top"/>
    </xf>
    <xf numFmtId="167" fontId="22" fillId="12" borderId="9" xfId="0" applyNumberFormat="1" applyFont="1" applyFill="1" applyBorder="1" applyAlignment="1">
      <alignment vertical="top"/>
    </xf>
    <xf numFmtId="0" fontId="22" fillId="4" borderId="2" xfId="0" applyFont="1" applyFill="1" applyBorder="1" applyAlignment="1">
      <alignment vertical="center"/>
    </xf>
    <xf numFmtId="0" fontId="22" fillId="4" borderId="9" xfId="0" applyFont="1" applyFill="1" applyBorder="1" applyAlignment="1">
      <alignment vertical="center"/>
    </xf>
    <xf numFmtId="41" fontId="22" fillId="4" borderId="2" xfId="4" applyFont="1" applyFill="1" applyBorder="1" applyAlignment="1">
      <alignment vertical="center" wrapText="1"/>
    </xf>
    <xf numFmtId="0" fontId="22" fillId="4" borderId="9" xfId="0" applyFont="1" applyFill="1" applyBorder="1" applyAlignment="1">
      <alignment vertical="top"/>
    </xf>
    <xf numFmtId="9" fontId="24" fillId="4" borderId="2" xfId="0" applyNumberFormat="1" applyFont="1" applyFill="1" applyBorder="1" applyAlignment="1">
      <alignment vertical="center" wrapText="1"/>
    </xf>
    <xf numFmtId="2" fontId="24" fillId="4" borderId="2" xfId="0" applyNumberFormat="1" applyFont="1" applyFill="1" applyBorder="1" applyAlignment="1">
      <alignment vertical="center" wrapText="1"/>
    </xf>
    <xf numFmtId="2" fontId="24" fillId="4" borderId="2" xfId="0" applyNumberFormat="1" applyFont="1" applyFill="1" applyBorder="1" applyAlignment="1">
      <alignment vertical="center"/>
    </xf>
    <xf numFmtId="165" fontId="24" fillId="4" borderId="2" xfId="0" applyNumberFormat="1" applyFont="1" applyFill="1" applyBorder="1" applyAlignment="1">
      <alignment vertical="center"/>
    </xf>
    <xf numFmtId="41" fontId="22" fillId="12" borderId="2" xfId="4" applyFont="1" applyFill="1" applyBorder="1" applyAlignment="1">
      <alignment vertical="top"/>
    </xf>
    <xf numFmtId="0" fontId="20" fillId="14" borderId="2" xfId="0" applyFont="1" applyFill="1" applyBorder="1" applyAlignment="1">
      <alignment vertical="center" wrapText="1"/>
    </xf>
    <xf numFmtId="0" fontId="24" fillId="14" borderId="2" xfId="0" applyFont="1" applyFill="1" applyBorder="1" applyAlignment="1">
      <alignment vertical="center" wrapText="1"/>
    </xf>
    <xf numFmtId="0" fontId="21" fillId="14" borderId="2" xfId="0" applyFont="1" applyFill="1" applyBorder="1" applyAlignment="1">
      <alignment vertical="center" wrapText="1"/>
    </xf>
    <xf numFmtId="174" fontId="22" fillId="0" borderId="2" xfId="0" applyNumberFormat="1" applyFont="1" applyFill="1" applyBorder="1" applyAlignment="1">
      <alignment vertical="center"/>
    </xf>
    <xf numFmtId="9" fontId="22" fillId="4" borderId="0" xfId="1" applyFont="1" applyFill="1" applyAlignment="1">
      <alignment vertical="center"/>
    </xf>
    <xf numFmtId="46" fontId="22" fillId="4" borderId="2" xfId="0" quotePrefix="1" applyNumberFormat="1" applyFont="1" applyFill="1" applyBorder="1" applyAlignment="1">
      <alignment vertical="center"/>
    </xf>
    <xf numFmtId="46" fontId="22" fillId="4" borderId="9" xfId="0" quotePrefix="1" applyNumberFormat="1" applyFont="1" applyFill="1" applyBorder="1" applyAlignment="1">
      <alignment vertical="center"/>
    </xf>
    <xf numFmtId="0" fontId="22" fillId="12" borderId="9" xfId="0" applyFont="1" applyFill="1" applyBorder="1" applyAlignment="1">
      <alignment vertical="center"/>
    </xf>
    <xf numFmtId="41" fontId="22" fillId="12" borderId="2" xfId="4" applyFont="1" applyFill="1" applyBorder="1" applyAlignment="1">
      <alignment vertical="center" wrapText="1"/>
    </xf>
    <xf numFmtId="3" fontId="22" fillId="12" borderId="2" xfId="0" applyNumberFormat="1" applyFont="1" applyFill="1" applyBorder="1" applyAlignment="1">
      <alignment vertical="top"/>
    </xf>
    <xf numFmtId="9" fontId="21" fillId="4" borderId="2" xfId="0" applyNumberFormat="1" applyFont="1" applyFill="1" applyBorder="1" applyAlignment="1">
      <alignment vertical="center" wrapText="1"/>
    </xf>
    <xf numFmtId="41" fontId="21" fillId="4" borderId="2" xfId="4" applyFont="1" applyFill="1" applyBorder="1" applyAlignment="1">
      <alignment vertical="center"/>
    </xf>
    <xf numFmtId="166" fontId="24" fillId="4" borderId="2" xfId="0" applyNumberFormat="1" applyFont="1" applyFill="1" applyBorder="1" applyAlignment="1">
      <alignment vertical="center"/>
    </xf>
    <xf numFmtId="9" fontId="22" fillId="4" borderId="2" xfId="9" applyNumberFormat="1" applyFont="1" applyFill="1" applyBorder="1" applyAlignment="1">
      <alignment vertical="top" wrapText="1"/>
    </xf>
    <xf numFmtId="2" fontId="22" fillId="4" borderId="2" xfId="9" applyNumberFormat="1" applyFont="1" applyFill="1" applyBorder="1" applyAlignment="1">
      <alignment vertical="top" wrapText="1"/>
    </xf>
    <xf numFmtId="2" fontId="22" fillId="4" borderId="2" xfId="9" applyNumberFormat="1" applyFont="1" applyFill="1" applyBorder="1" applyAlignment="1">
      <alignment vertical="top"/>
    </xf>
    <xf numFmtId="41" fontId="26" fillId="4" borderId="2" xfId="4" applyFont="1" applyFill="1" applyBorder="1" applyAlignment="1" applyProtection="1">
      <alignment vertical="center"/>
    </xf>
    <xf numFmtId="0" fontId="24" fillId="4" borderId="2" xfId="0" applyFont="1" applyFill="1" applyBorder="1" applyAlignment="1"/>
    <xf numFmtId="164" fontId="24" fillId="0" borderId="2" xfId="3" applyNumberFormat="1" applyFont="1" applyFill="1" applyBorder="1" applyAlignment="1" applyProtection="1">
      <alignment vertical="center" wrapText="1"/>
    </xf>
    <xf numFmtId="0" fontId="24" fillId="4" borderId="6" xfId="0" applyFont="1" applyFill="1" applyBorder="1" applyAlignment="1"/>
    <xf numFmtId="43" fontId="24" fillId="4" borderId="6" xfId="0" applyNumberFormat="1" applyFont="1" applyFill="1" applyBorder="1" applyAlignment="1">
      <alignment vertical="center" wrapText="1"/>
    </xf>
    <xf numFmtId="167" fontId="24" fillId="4" borderId="6" xfId="0" applyNumberFormat="1" applyFont="1" applyFill="1" applyBorder="1" applyAlignment="1">
      <alignment vertical="center" wrapText="1"/>
    </xf>
    <xf numFmtId="167" fontId="24" fillId="4" borderId="6" xfId="0" applyNumberFormat="1" applyFont="1" applyFill="1" applyBorder="1" applyAlignment="1">
      <alignment vertical="center"/>
    </xf>
    <xf numFmtId="41" fontId="24" fillId="4" borderId="6" xfId="4" applyFont="1" applyFill="1" applyBorder="1" applyAlignment="1">
      <alignment vertical="center"/>
    </xf>
    <xf numFmtId="9" fontId="24" fillId="4" borderId="2" xfId="0" applyNumberFormat="1" applyFont="1" applyFill="1" applyBorder="1" applyAlignment="1">
      <alignment vertical="top" wrapText="1"/>
    </xf>
    <xf numFmtId="41" fontId="24" fillId="4" borderId="2" xfId="4" applyFont="1" applyFill="1" applyBorder="1" applyAlignment="1">
      <alignment vertical="top" wrapText="1"/>
    </xf>
    <xf numFmtId="0" fontId="24" fillId="4" borderId="2" xfId="5" applyFont="1" applyFill="1" applyBorder="1" applyAlignment="1">
      <alignment vertical="center"/>
    </xf>
    <xf numFmtId="41" fontId="24" fillId="4" borderId="2" xfId="4" applyFont="1" applyFill="1" applyBorder="1" applyAlignment="1">
      <alignment vertical="center" wrapText="1"/>
    </xf>
    <xf numFmtId="41" fontId="24" fillId="4" borderId="2" xfId="4" applyFont="1" applyFill="1" applyBorder="1" applyAlignment="1"/>
    <xf numFmtId="41" fontId="22" fillId="4" borderId="7" xfId="4" applyFont="1" applyFill="1" applyBorder="1" applyAlignment="1">
      <alignment vertical="top"/>
    </xf>
    <xf numFmtId="0" fontId="21" fillId="4" borderId="2" xfId="9" applyFont="1" applyFill="1" applyBorder="1" applyAlignment="1">
      <alignment vertical="top"/>
    </xf>
    <xf numFmtId="0" fontId="21" fillId="4" borderId="2" xfId="11" applyNumberFormat="1" applyFont="1" applyFill="1" applyBorder="1" applyAlignment="1">
      <alignment vertical="top"/>
    </xf>
    <xf numFmtId="0" fontId="22" fillId="4" borderId="2" xfId="9" applyFont="1" applyFill="1" applyBorder="1" applyAlignment="1">
      <alignment vertical="center" wrapText="1"/>
    </xf>
    <xf numFmtId="0" fontId="24" fillId="4" borderId="2" xfId="9" applyFont="1" applyFill="1" applyBorder="1" applyAlignment="1">
      <alignment vertical="center" wrapText="1"/>
    </xf>
    <xf numFmtId="0" fontId="22" fillId="4" borderId="2" xfId="9" applyFont="1" applyFill="1" applyBorder="1" applyAlignment="1">
      <alignment vertical="center"/>
    </xf>
    <xf numFmtId="0" fontId="22" fillId="8" borderId="9" xfId="0" applyFont="1" applyFill="1" applyBorder="1" applyAlignment="1">
      <alignment vertical="top"/>
    </xf>
    <xf numFmtId="41" fontId="22" fillId="8" borderId="2" xfId="4" applyFont="1" applyFill="1" applyBorder="1" applyAlignment="1">
      <alignment vertical="top"/>
    </xf>
    <xf numFmtId="9" fontId="22" fillId="12" borderId="2" xfId="0" applyNumberFormat="1" applyFont="1" applyFill="1" applyBorder="1" applyAlignment="1">
      <alignment vertical="center"/>
    </xf>
    <xf numFmtId="9" fontId="22" fillId="12" borderId="9" xfId="0" applyNumberFormat="1" applyFont="1" applyFill="1" applyBorder="1" applyAlignment="1">
      <alignment vertical="center"/>
    </xf>
    <xf numFmtId="9" fontId="24" fillId="12" borderId="9" xfId="0" applyNumberFormat="1" applyFont="1" applyFill="1" applyBorder="1" applyAlignment="1">
      <alignment vertical="center" wrapText="1"/>
    </xf>
    <xf numFmtId="9" fontId="22" fillId="12" borderId="24" xfId="0" applyNumberFormat="1" applyFont="1" applyFill="1" applyBorder="1" applyAlignment="1">
      <alignment vertical="center" wrapText="1"/>
    </xf>
    <xf numFmtId="9" fontId="24" fillId="12" borderId="24" xfId="0" applyNumberFormat="1" applyFont="1" applyFill="1" applyBorder="1" applyAlignment="1">
      <alignment vertical="center" wrapText="1"/>
    </xf>
    <xf numFmtId="9" fontId="22" fillId="12" borderId="24" xfId="0" applyNumberFormat="1" applyFont="1" applyFill="1" applyBorder="1" applyAlignment="1">
      <alignment vertical="center"/>
    </xf>
    <xf numFmtId="9" fontId="22" fillId="12" borderId="26" xfId="0" applyNumberFormat="1" applyFont="1" applyFill="1" applyBorder="1" applyAlignment="1">
      <alignment vertical="center"/>
    </xf>
    <xf numFmtId="9" fontId="22" fillId="4" borderId="2" xfId="0" applyNumberFormat="1" applyFont="1" applyFill="1" applyBorder="1" applyAlignment="1">
      <alignment vertical="top" wrapText="1"/>
    </xf>
    <xf numFmtId="1" fontId="22" fillId="4" borderId="2" xfId="0" applyNumberFormat="1" applyFont="1" applyFill="1" applyBorder="1" applyAlignment="1">
      <alignment vertical="center" wrapText="1"/>
    </xf>
    <xf numFmtId="41" fontId="22" fillId="4" borderId="2" xfId="4" applyFont="1" applyFill="1" applyBorder="1" applyAlignment="1">
      <alignment vertical="center"/>
    </xf>
    <xf numFmtId="41" fontId="24" fillId="4" borderId="2" xfId="4" applyFont="1" applyFill="1" applyBorder="1" applyAlignment="1">
      <alignment vertical="top"/>
    </xf>
    <xf numFmtId="9" fontId="24" fillId="4" borderId="2" xfId="0" applyNumberFormat="1" applyFont="1" applyFill="1" applyBorder="1" applyAlignment="1">
      <alignment vertical="top"/>
    </xf>
    <xf numFmtId="0" fontId="52" fillId="2" borderId="3" xfId="0" applyFont="1" applyFill="1" applyBorder="1" applyAlignment="1">
      <alignment vertical="center" wrapText="1"/>
    </xf>
    <xf numFmtId="0" fontId="52" fillId="2" borderId="4" xfId="0" applyFont="1" applyFill="1" applyBorder="1" applyAlignment="1">
      <alignment vertical="center" wrapText="1"/>
    </xf>
    <xf numFmtId="41" fontId="52" fillId="2" borderId="2" xfId="4" applyFont="1" applyFill="1" applyBorder="1" applyAlignment="1">
      <alignment vertical="center" wrapText="1"/>
    </xf>
    <xf numFmtId="0" fontId="52" fillId="2" borderId="0" xfId="0" applyFont="1" applyFill="1" applyBorder="1" applyAlignment="1">
      <alignment vertical="center" wrapText="1"/>
    </xf>
    <xf numFmtId="164" fontId="53" fillId="0" borderId="2" xfId="3" applyNumberFormat="1" applyFont="1" applyFill="1" applyBorder="1" applyAlignment="1" applyProtection="1">
      <alignment vertical="center" wrapText="1"/>
    </xf>
    <xf numFmtId="0" fontId="39" fillId="4" borderId="0" xfId="0" applyFont="1" applyFill="1" applyAlignment="1">
      <alignment vertical="top"/>
    </xf>
    <xf numFmtId="41" fontId="39" fillId="4" borderId="0" xfId="4" applyFont="1" applyFill="1" applyAlignment="1">
      <alignment vertical="top"/>
    </xf>
    <xf numFmtId="0" fontId="22" fillId="7" borderId="6" xfId="0" applyFont="1" applyFill="1" applyBorder="1" applyAlignment="1">
      <alignment vertical="center" wrapText="1"/>
    </xf>
    <xf numFmtId="0" fontId="22" fillId="4" borderId="7" xfId="9" applyFont="1" applyFill="1" applyBorder="1" applyAlignment="1">
      <alignment vertical="center" wrapText="1"/>
    </xf>
    <xf numFmtId="0" fontId="22" fillId="4" borderId="9" xfId="9" applyFont="1" applyFill="1" applyBorder="1" applyAlignment="1">
      <alignment vertical="center"/>
    </xf>
    <xf numFmtId="164" fontId="22" fillId="4" borderId="7" xfId="10" applyNumberFormat="1" applyFont="1" applyFill="1" applyBorder="1" applyAlignment="1">
      <alignment vertical="top"/>
    </xf>
    <xf numFmtId="0" fontId="35" fillId="0" borderId="9" xfId="0" applyFont="1" applyBorder="1" applyAlignment="1">
      <alignment horizontal="left" vertical="top" wrapText="1"/>
    </xf>
    <xf numFmtId="0" fontId="35" fillId="0" borderId="22" xfId="0" applyFont="1" applyBorder="1" applyAlignment="1">
      <alignment horizontal="left" vertical="top" wrapText="1"/>
    </xf>
    <xf numFmtId="164" fontId="24" fillId="4" borderId="2" xfId="3" applyNumberFormat="1" applyFont="1" applyFill="1" applyBorder="1" applyAlignment="1" applyProtection="1">
      <alignment horizontal="right" vertical="center"/>
    </xf>
    <xf numFmtId="0" fontId="24" fillId="6" borderId="2" xfId="0" applyFont="1" applyFill="1" applyBorder="1" applyAlignment="1">
      <alignment horizontal="center" vertical="top" wrapText="1"/>
    </xf>
    <xf numFmtId="0" fontId="24" fillId="8" borderId="2" xfId="0" applyFont="1" applyFill="1" applyBorder="1" applyAlignment="1">
      <alignment horizontal="center" vertical="top" wrapText="1"/>
    </xf>
    <xf numFmtId="175" fontId="24" fillId="12" borderId="2" xfId="3" applyNumberFormat="1" applyFont="1" applyFill="1" applyBorder="1" applyAlignment="1">
      <alignment horizontal="center" vertical="center"/>
    </xf>
    <xf numFmtId="10" fontId="24" fillId="12" borderId="2" xfId="3" applyNumberFormat="1" applyFont="1" applyFill="1" applyBorder="1" applyAlignment="1">
      <alignment horizontal="center" vertical="center"/>
    </xf>
    <xf numFmtId="9" fontId="24" fillId="12" borderId="2" xfId="0" applyNumberFormat="1" applyFont="1" applyFill="1" applyBorder="1" applyAlignment="1">
      <alignment horizontal="center" vertical="center" wrapText="1"/>
    </xf>
    <xf numFmtId="10" fontId="24" fillId="12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9" fontId="24" fillId="0" borderId="2" xfId="0" applyNumberFormat="1" applyFont="1" applyFill="1" applyBorder="1" applyAlignment="1">
      <alignment horizontal="center" vertical="center" wrapText="1"/>
    </xf>
    <xf numFmtId="10" fontId="24" fillId="0" borderId="2" xfId="0" applyNumberFormat="1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top" wrapText="1"/>
    </xf>
    <xf numFmtId="10" fontId="24" fillId="0" borderId="2" xfId="1" applyNumberFormat="1" applyFont="1" applyFill="1" applyBorder="1" applyAlignment="1">
      <alignment horizontal="center" vertical="center" wrapText="1"/>
    </xf>
    <xf numFmtId="10" fontId="24" fillId="0" borderId="2" xfId="7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24" fillId="12" borderId="2" xfId="0" applyNumberFormat="1" applyFont="1" applyFill="1" applyBorder="1" applyAlignment="1" applyProtection="1">
      <alignment horizontal="center" vertical="center" wrapText="1"/>
    </xf>
    <xf numFmtId="9" fontId="24" fillId="4" borderId="2" xfId="0" applyNumberFormat="1" applyFont="1" applyFill="1" applyBorder="1" applyAlignment="1">
      <alignment horizontal="center" vertical="center" wrapText="1"/>
    </xf>
    <xf numFmtId="0" fontId="24" fillId="4" borderId="2" xfId="0" applyNumberFormat="1" applyFont="1" applyFill="1" applyBorder="1" applyAlignment="1" applyProtection="1">
      <alignment horizontal="center"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12" borderId="2" xfId="0" applyNumberFormat="1" applyFont="1" applyFill="1" applyBorder="1" applyAlignment="1" applyProtection="1">
      <alignment horizontal="center" vertical="top" wrapText="1"/>
    </xf>
    <xf numFmtId="41" fontId="24" fillId="4" borderId="2" xfId="4" applyFont="1" applyFill="1" applyBorder="1" applyAlignment="1">
      <alignment horizontal="center" vertical="top"/>
    </xf>
    <xf numFmtId="1" fontId="24" fillId="4" borderId="2" xfId="0" applyNumberFormat="1" applyFont="1" applyFill="1" applyBorder="1" applyAlignment="1">
      <alignment horizontal="center" vertical="top" wrapText="1"/>
    </xf>
    <xf numFmtId="0" fontId="24" fillId="8" borderId="2" xfId="0" applyFont="1" applyFill="1" applyBorder="1" applyAlignment="1">
      <alignment horizontal="center" vertical="top"/>
    </xf>
    <xf numFmtId="10" fontId="21" fillId="12" borderId="2" xfId="0" applyNumberFormat="1" applyFont="1" applyFill="1" applyBorder="1" applyAlignment="1">
      <alignment horizontal="center" vertical="center" wrapText="1"/>
    </xf>
    <xf numFmtId="10" fontId="21" fillId="12" borderId="2" xfId="1" applyNumberFormat="1" applyFont="1" applyFill="1" applyBorder="1" applyAlignment="1">
      <alignment horizontal="center" vertical="center" wrapText="1"/>
    </xf>
    <xf numFmtId="10" fontId="24" fillId="0" borderId="2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3" fontId="24" fillId="0" borderId="2" xfId="0" applyNumberFormat="1" applyFont="1" applyBorder="1" applyAlignment="1">
      <alignment horizontal="center" vertical="center" wrapText="1"/>
    </xf>
    <xf numFmtId="9" fontId="24" fillId="0" borderId="2" xfId="0" applyNumberFormat="1" applyFont="1" applyFill="1" applyBorder="1" applyAlignment="1">
      <alignment horizontal="center" vertical="center"/>
    </xf>
    <xf numFmtId="2" fontId="24" fillId="0" borderId="2" xfId="0" applyNumberFormat="1" applyFont="1" applyFill="1" applyBorder="1" applyAlignment="1">
      <alignment horizontal="center" vertical="center"/>
    </xf>
    <xf numFmtId="0" fontId="21" fillId="12" borderId="2" xfId="0" applyFont="1" applyFill="1" applyBorder="1" applyAlignment="1">
      <alignment horizontal="center" vertical="center" wrapText="1"/>
    </xf>
    <xf numFmtId="169" fontId="24" fillId="0" borderId="2" xfId="0" applyNumberFormat="1" applyFont="1" applyFill="1" applyBorder="1" applyAlignment="1">
      <alignment horizontal="center" vertical="center" wrapText="1"/>
    </xf>
    <xf numFmtId="0" fontId="24" fillId="0" borderId="2" xfId="0" quotePrefix="1" applyFont="1" applyFill="1" applyBorder="1" applyAlignment="1">
      <alignment horizontal="center" vertical="center"/>
    </xf>
    <xf numFmtId="10" fontId="24" fillId="0" borderId="2" xfId="3" applyNumberFormat="1" applyFont="1" applyFill="1" applyBorder="1" applyAlignment="1">
      <alignment horizontal="center" vertical="center"/>
    </xf>
    <xf numFmtId="37" fontId="24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54" fillId="0" borderId="2" xfId="0" applyFont="1" applyBorder="1" applyAlignment="1">
      <alignment horizontal="left" vertical="center" wrapText="1"/>
    </xf>
    <xf numFmtId="0" fontId="54" fillId="4" borderId="2" xfId="5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0" fillId="4" borderId="6" xfId="0" applyFont="1" applyFill="1" applyBorder="1" applyAlignment="1">
      <alignment vertical="center" wrapText="1"/>
    </xf>
    <xf numFmtId="0" fontId="30" fillId="4" borderId="8" xfId="0" applyFont="1" applyFill="1" applyBorder="1" applyAlignment="1">
      <alignment vertical="center" wrapText="1"/>
    </xf>
    <xf numFmtId="0" fontId="30" fillId="4" borderId="7" xfId="0" applyFont="1" applyFill="1" applyBorder="1" applyAlignment="1">
      <alignment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2" fillId="8" borderId="6" xfId="0" applyFont="1" applyFill="1" applyBorder="1" applyAlignment="1">
      <alignment horizontal="center" vertical="center" wrapText="1"/>
    </xf>
    <xf numFmtId="0" fontId="32" fillId="8" borderId="8" xfId="0" applyFont="1" applyFill="1" applyBorder="1" applyAlignment="1">
      <alignment horizontal="center" vertical="center" wrapText="1"/>
    </xf>
    <xf numFmtId="0" fontId="32" fillId="8" borderId="7" xfId="0" applyFont="1" applyFill="1" applyBorder="1" applyAlignment="1">
      <alignment horizontal="center" vertical="center" wrapText="1"/>
    </xf>
    <xf numFmtId="0" fontId="25" fillId="12" borderId="6" xfId="0" applyFont="1" applyFill="1" applyBorder="1" applyAlignment="1">
      <alignment horizontal="center" vertical="center" wrapText="1"/>
    </xf>
    <xf numFmtId="0" fontId="25" fillId="12" borderId="8" xfId="0" applyFont="1" applyFill="1" applyBorder="1" applyAlignment="1">
      <alignment horizontal="center" vertical="center" wrapText="1"/>
    </xf>
    <xf numFmtId="0" fontId="25" fillId="12" borderId="7" xfId="0" applyFont="1" applyFill="1" applyBorder="1" applyAlignment="1">
      <alignment horizontal="center" vertical="center" wrapText="1"/>
    </xf>
    <xf numFmtId="0" fontId="23" fillId="12" borderId="6" xfId="0" applyFont="1" applyFill="1" applyBorder="1" applyAlignment="1">
      <alignment horizontal="center" vertical="center" wrapText="1"/>
    </xf>
    <xf numFmtId="0" fontId="23" fillId="12" borderId="8" xfId="0" applyFont="1" applyFill="1" applyBorder="1" applyAlignment="1">
      <alignment horizontal="center" vertical="center" wrapText="1"/>
    </xf>
    <xf numFmtId="0" fontId="23" fillId="12" borderId="7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30" fillId="4" borderId="8" xfId="0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0" fontId="26" fillId="4" borderId="6" xfId="0" applyNumberFormat="1" applyFont="1" applyFill="1" applyBorder="1" applyAlignment="1" applyProtection="1">
      <alignment vertical="center" wrapText="1"/>
    </xf>
    <xf numFmtId="0" fontId="26" fillId="4" borderId="7" xfId="0" applyNumberFormat="1" applyFont="1" applyFill="1" applyBorder="1" applyAlignment="1" applyProtection="1">
      <alignment vertical="center" wrapText="1"/>
    </xf>
    <xf numFmtId="0" fontId="25" fillId="0" borderId="6" xfId="0" applyFont="1" applyBorder="1" applyAlignment="1">
      <alignment horizontal="left" vertical="top" wrapText="1"/>
    </xf>
    <xf numFmtId="0" fontId="25" fillId="0" borderId="7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41" fillId="15" borderId="0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41" fontId="22" fillId="12" borderId="2" xfId="4" applyFont="1" applyFill="1" applyBorder="1" applyAlignment="1">
      <alignment vertical="top"/>
    </xf>
    <xf numFmtId="41" fontId="24" fillId="4" borderId="2" xfId="4" applyFont="1" applyFill="1" applyBorder="1" applyAlignment="1">
      <alignment vertical="center" wrapText="1"/>
    </xf>
    <xf numFmtId="164" fontId="22" fillId="4" borderId="6" xfId="10" applyNumberFormat="1" applyFont="1" applyFill="1" applyBorder="1" applyAlignment="1">
      <alignment vertical="top"/>
    </xf>
    <xf numFmtId="164" fontId="22" fillId="4" borderId="7" xfId="10" applyNumberFormat="1" applyFont="1" applyFill="1" applyBorder="1" applyAlignment="1">
      <alignment vertical="top"/>
    </xf>
    <xf numFmtId="0" fontId="22" fillId="4" borderId="6" xfId="9" applyFont="1" applyFill="1" applyBorder="1" applyAlignment="1">
      <alignment vertical="center" wrapText="1"/>
    </xf>
    <xf numFmtId="0" fontId="22" fillId="4" borderId="7" xfId="9" applyFont="1" applyFill="1" applyBorder="1" applyAlignment="1">
      <alignment vertical="center" wrapText="1"/>
    </xf>
    <xf numFmtId="0" fontId="21" fillId="12" borderId="6" xfId="0" applyFont="1" applyFill="1" applyBorder="1" applyAlignment="1">
      <alignment vertical="center" wrapText="1"/>
    </xf>
    <xf numFmtId="0" fontId="21" fillId="12" borderId="8" xfId="0" applyFont="1" applyFill="1" applyBorder="1" applyAlignment="1">
      <alignment vertical="center" wrapText="1"/>
    </xf>
    <xf numFmtId="0" fontId="21" fillId="12" borderId="7" xfId="0" applyFont="1" applyFill="1" applyBorder="1" applyAlignment="1">
      <alignment vertical="center" wrapText="1"/>
    </xf>
    <xf numFmtId="0" fontId="24" fillId="4" borderId="6" xfId="0" applyFont="1" applyFill="1" applyBorder="1" applyAlignment="1">
      <alignment vertical="center" wrapText="1"/>
    </xf>
    <xf numFmtId="0" fontId="24" fillId="4" borderId="7" xfId="0" applyFont="1" applyFill="1" applyBorder="1" applyAlignment="1">
      <alignment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3" fillId="12" borderId="6" xfId="0" applyFont="1" applyFill="1" applyBorder="1" applyAlignment="1">
      <alignment horizontal="left" vertical="top" wrapText="1"/>
    </xf>
    <xf numFmtId="0" fontId="23" fillId="12" borderId="8" xfId="0" applyFont="1" applyFill="1" applyBorder="1" applyAlignment="1">
      <alignment horizontal="left" vertical="top" wrapText="1"/>
    </xf>
    <xf numFmtId="0" fontId="23" fillId="12" borderId="7" xfId="0" applyFont="1" applyFill="1" applyBorder="1" applyAlignment="1">
      <alignment horizontal="left" vertical="top" wrapText="1"/>
    </xf>
    <xf numFmtId="0" fontId="32" fillId="13" borderId="6" xfId="0" applyFont="1" applyFill="1" applyBorder="1" applyAlignment="1">
      <alignment horizontal="center" vertical="center" wrapText="1"/>
    </xf>
    <xf numFmtId="0" fontId="32" fillId="13" borderId="8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30" fillId="0" borderId="6" xfId="0" applyFont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0" fontId="30" fillId="0" borderId="7" xfId="0" applyFont="1" applyBorder="1" applyAlignment="1">
      <alignment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8" fillId="2" borderId="5" xfId="0" applyFont="1" applyFill="1" applyBorder="1" applyAlignment="1">
      <alignment vertical="center" wrapText="1"/>
    </xf>
    <xf numFmtId="0" fontId="22" fillId="12" borderId="6" xfId="0" applyFont="1" applyFill="1" applyBorder="1" applyAlignment="1">
      <alignment vertical="center" wrapText="1"/>
    </xf>
    <xf numFmtId="0" fontId="22" fillId="12" borderId="8" xfId="0" applyFont="1" applyFill="1" applyBorder="1" applyAlignment="1">
      <alignment vertical="center" wrapText="1"/>
    </xf>
    <xf numFmtId="0" fontId="22" fillId="12" borderId="7" xfId="0" applyFont="1" applyFill="1" applyBorder="1" applyAlignment="1">
      <alignment vertical="center" wrapText="1"/>
    </xf>
    <xf numFmtId="0" fontId="11" fillId="5" borderId="13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left" vertical="center" wrapText="1"/>
    </xf>
    <xf numFmtId="0" fontId="27" fillId="5" borderId="6" xfId="0" applyFont="1" applyFill="1" applyBorder="1" applyAlignment="1">
      <alignment vertical="center" wrapText="1"/>
    </xf>
    <xf numFmtId="0" fontId="27" fillId="5" borderId="8" xfId="0" applyFont="1" applyFill="1" applyBorder="1" applyAlignment="1">
      <alignment vertical="center" wrapText="1"/>
    </xf>
    <xf numFmtId="0" fontId="27" fillId="5" borderId="7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52" fillId="2" borderId="17" xfId="0" applyFont="1" applyFill="1" applyBorder="1" applyAlignment="1">
      <alignment vertical="center" wrapText="1"/>
    </xf>
    <xf numFmtId="0" fontId="52" fillId="2" borderId="18" xfId="0" applyFont="1" applyFill="1" applyBorder="1" applyAlignment="1">
      <alignment vertical="center" wrapText="1"/>
    </xf>
    <xf numFmtId="41" fontId="52" fillId="2" borderId="2" xfId="4" applyFont="1" applyFill="1" applyBorder="1" applyAlignment="1">
      <alignment vertical="center" wrapText="1"/>
    </xf>
    <xf numFmtId="41" fontId="22" fillId="12" borderId="2" xfId="4" applyFont="1" applyFill="1" applyBorder="1" applyAlignment="1">
      <alignment vertical="center"/>
    </xf>
    <xf numFmtId="2" fontId="30" fillId="0" borderId="6" xfId="0" applyNumberFormat="1" applyFont="1" applyBorder="1" applyAlignment="1">
      <alignment horizontal="center" vertical="center" wrapText="1"/>
    </xf>
    <xf numFmtId="2" fontId="30" fillId="0" borderId="8" xfId="0" applyNumberFormat="1" applyFont="1" applyBorder="1" applyAlignment="1">
      <alignment horizontal="center" vertical="center" wrapText="1"/>
    </xf>
    <xf numFmtId="2" fontId="30" fillId="0" borderId="7" xfId="0" applyNumberFormat="1" applyFont="1" applyBorder="1" applyAlignment="1">
      <alignment horizontal="center" vertical="center" wrapText="1"/>
    </xf>
    <xf numFmtId="0" fontId="49" fillId="15" borderId="0" xfId="0" applyFont="1" applyFill="1" applyAlignment="1">
      <alignment horizontal="center" vertical="center" wrapText="1"/>
    </xf>
    <xf numFmtId="0" fontId="22" fillId="15" borderId="0" xfId="0" applyFont="1" applyFill="1" applyAlignment="1">
      <alignment horizontal="center" vertical="center" wrapText="1"/>
    </xf>
    <xf numFmtId="41" fontId="22" fillId="12" borderId="2" xfId="0" applyNumberFormat="1" applyFont="1" applyFill="1" applyBorder="1" applyAlignment="1">
      <alignment horizontal="right" vertical="center"/>
    </xf>
    <xf numFmtId="0" fontId="50" fillId="15" borderId="25" xfId="0" applyFont="1" applyFill="1" applyBorder="1" applyAlignment="1">
      <alignment horizontal="center" vertical="center" wrapText="1"/>
    </xf>
    <xf numFmtId="0" fontId="50" fillId="15" borderId="20" xfId="0" applyFont="1" applyFill="1" applyBorder="1" applyAlignment="1">
      <alignment horizontal="center" vertical="center" wrapText="1"/>
    </xf>
    <xf numFmtId="0" fontId="50" fillId="15" borderId="0" xfId="0" applyFont="1" applyFill="1" applyBorder="1" applyAlignment="1">
      <alignment horizontal="center" vertical="center" wrapText="1"/>
    </xf>
    <xf numFmtId="0" fontId="50" fillId="15" borderId="32" xfId="0" applyFont="1" applyFill="1" applyBorder="1" applyAlignment="1">
      <alignment horizontal="center" vertical="center" wrapText="1"/>
    </xf>
    <xf numFmtId="0" fontId="50" fillId="15" borderId="5" xfId="0" applyFont="1" applyFill="1" applyBorder="1" applyAlignment="1">
      <alignment horizontal="center" vertical="center" wrapText="1"/>
    </xf>
    <xf numFmtId="0" fontId="50" fillId="15" borderId="31" xfId="0" applyFont="1" applyFill="1" applyBorder="1" applyAlignment="1">
      <alignment horizontal="center" vertical="center" wrapText="1"/>
    </xf>
    <xf numFmtId="0" fontId="48" fillId="15" borderId="0" xfId="0" applyFont="1" applyFill="1" applyBorder="1" applyAlignment="1">
      <alignment horizontal="center" vertical="center" wrapText="1"/>
    </xf>
    <xf numFmtId="0" fontId="14" fillId="15" borderId="0" xfId="0" applyFont="1" applyFill="1" applyAlignment="1">
      <alignment horizontal="center" vertical="center" wrapText="1"/>
    </xf>
    <xf numFmtId="0" fontId="14" fillId="15" borderId="0" xfId="0" applyFont="1" applyFill="1" applyBorder="1" applyAlignment="1">
      <alignment horizontal="center" vertical="center" wrapText="1"/>
    </xf>
    <xf numFmtId="0" fontId="51" fillId="15" borderId="23" xfId="0" applyFont="1" applyFill="1" applyBorder="1" applyAlignment="1">
      <alignment horizontal="center" vertical="center" wrapText="1"/>
    </xf>
    <xf numFmtId="0" fontId="51" fillId="15" borderId="0" xfId="0" applyFont="1" applyFill="1" applyBorder="1" applyAlignment="1">
      <alignment horizontal="center" vertical="center" wrapText="1"/>
    </xf>
    <xf numFmtId="41" fontId="24" fillId="4" borderId="2" xfId="4" applyFont="1" applyFill="1" applyBorder="1" applyAlignment="1">
      <alignment horizontal="right" vertical="center"/>
    </xf>
    <xf numFmtId="0" fontId="46" fillId="6" borderId="10" xfId="0" applyFont="1" applyFill="1" applyBorder="1" applyAlignment="1">
      <alignment horizontal="right" vertical="center" wrapText="1"/>
    </xf>
    <xf numFmtId="0" fontId="46" fillId="6" borderId="11" xfId="0" applyFont="1" applyFill="1" applyBorder="1" applyAlignment="1">
      <alignment horizontal="right" vertical="center" wrapText="1"/>
    </xf>
    <xf numFmtId="0" fontId="46" fillId="6" borderId="12" xfId="0" applyFont="1" applyFill="1" applyBorder="1" applyAlignment="1">
      <alignment horizontal="right" vertical="center" wrapText="1"/>
    </xf>
    <xf numFmtId="166" fontId="24" fillId="0" borderId="2" xfId="0" applyNumberFormat="1" applyFont="1" applyFill="1" applyBorder="1" applyAlignment="1">
      <alignment horizontal="right" vertical="center"/>
    </xf>
    <xf numFmtId="0" fontId="23" fillId="4" borderId="2" xfId="0" applyFont="1" applyFill="1" applyBorder="1" applyAlignment="1">
      <alignment horizontal="left" vertical="center" wrapText="1"/>
    </xf>
    <xf numFmtId="0" fontId="23" fillId="12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25" fillId="4" borderId="2" xfId="0" applyNumberFormat="1" applyFont="1" applyFill="1" applyBorder="1" applyAlignment="1" applyProtection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20" fillId="12" borderId="2" xfId="0" applyFont="1" applyFill="1" applyBorder="1" applyAlignment="1">
      <alignment horizontal="left" vertical="center" wrapText="1"/>
    </xf>
    <xf numFmtId="0" fontId="24" fillId="4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45" fillId="6" borderId="15" xfId="0" applyFont="1" applyFill="1" applyBorder="1" applyAlignment="1">
      <alignment horizontal="center" vertical="center" wrapText="1"/>
    </xf>
    <xf numFmtId="0" fontId="45" fillId="6" borderId="16" xfId="0" applyFont="1" applyFill="1" applyBorder="1" applyAlignment="1">
      <alignment horizontal="center" vertical="center" wrapText="1"/>
    </xf>
    <xf numFmtId="0" fontId="46" fillId="6" borderId="17" xfId="0" applyFont="1" applyFill="1" applyBorder="1" applyAlignment="1">
      <alignment horizontal="right" vertical="center" wrapText="1"/>
    </xf>
    <xf numFmtId="0" fontId="46" fillId="6" borderId="18" xfId="0" applyFont="1" applyFill="1" applyBorder="1" applyAlignment="1">
      <alignment horizontal="right" vertical="center" wrapText="1"/>
    </xf>
    <xf numFmtId="0" fontId="46" fillId="6" borderId="19" xfId="0" applyFont="1" applyFill="1" applyBorder="1" applyAlignment="1">
      <alignment horizontal="right" vertical="center" wrapText="1"/>
    </xf>
    <xf numFmtId="0" fontId="28" fillId="6" borderId="13" xfId="0" applyFont="1" applyFill="1" applyBorder="1" applyAlignment="1">
      <alignment horizontal="center" vertical="top" wrapText="1"/>
    </xf>
    <xf numFmtId="0" fontId="28" fillId="6" borderId="14" xfId="0" applyFont="1" applyFill="1" applyBorder="1" applyAlignment="1">
      <alignment horizontal="center" vertical="top" wrapText="1"/>
    </xf>
    <xf numFmtId="2" fontId="24" fillId="4" borderId="2" xfId="0" applyNumberFormat="1" applyFont="1" applyFill="1" applyBorder="1" applyAlignment="1">
      <alignment horizontal="right" vertical="center" wrapText="1"/>
    </xf>
    <xf numFmtId="41" fontId="24" fillId="4" borderId="2" xfId="0" applyNumberFormat="1" applyFont="1" applyFill="1" applyBorder="1" applyAlignment="1">
      <alignment horizontal="right" vertical="center" wrapText="1"/>
    </xf>
    <xf numFmtId="0" fontId="31" fillId="4" borderId="2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 wrapText="1"/>
    </xf>
    <xf numFmtId="0" fontId="32" fillId="13" borderId="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center" vertical="center" wrapText="1"/>
    </xf>
    <xf numFmtId="9" fontId="31" fillId="4" borderId="2" xfId="0" applyNumberFormat="1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10" fontId="30" fillId="4" borderId="2" xfId="0" applyNumberFormat="1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left" vertical="center" wrapText="1"/>
    </xf>
    <xf numFmtId="0" fontId="25" fillId="12" borderId="2" xfId="0" applyNumberFormat="1" applyFont="1" applyFill="1" applyBorder="1" applyAlignment="1" applyProtection="1">
      <alignment horizontal="left" vertical="center" wrapText="1"/>
    </xf>
    <xf numFmtId="0" fontId="23" fillId="12" borderId="2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left" vertical="center" wrapText="1"/>
    </xf>
    <xf numFmtId="2" fontId="24" fillId="4" borderId="2" xfId="0" applyNumberFormat="1" applyFont="1" applyFill="1" applyBorder="1" applyAlignment="1">
      <alignment horizontal="center" vertical="center" wrapText="1"/>
    </xf>
    <xf numFmtId="0" fontId="31" fillId="4" borderId="2" xfId="0" applyNumberFormat="1" applyFont="1" applyFill="1" applyBorder="1" applyAlignment="1">
      <alignment horizontal="center" vertical="center" wrapText="1"/>
    </xf>
    <xf numFmtId="2" fontId="31" fillId="4" borderId="2" xfId="0" applyNumberFormat="1" applyFont="1" applyFill="1" applyBorder="1" applyAlignment="1">
      <alignment horizontal="center" vertical="center" wrapText="1"/>
    </xf>
    <xf numFmtId="10" fontId="23" fillId="4" borderId="2" xfId="1" applyNumberFormat="1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47" fillId="15" borderId="23" xfId="0" applyFont="1" applyFill="1" applyBorder="1" applyAlignment="1">
      <alignment horizontal="center" vertical="center" wrapText="1"/>
    </xf>
    <xf numFmtId="0" fontId="47" fillId="15" borderId="0" xfId="0" applyFont="1" applyFill="1" applyBorder="1" applyAlignment="1">
      <alignment horizontal="center" vertical="center" wrapText="1"/>
    </xf>
    <xf numFmtId="0" fontId="40" fillId="15" borderId="0" xfId="0" applyFont="1" applyFill="1" applyBorder="1" applyAlignment="1">
      <alignment horizontal="center" vertical="center" wrapText="1"/>
    </xf>
    <xf numFmtId="0" fontId="40" fillId="15" borderId="0" xfId="0" applyFont="1" applyFill="1" applyAlignment="1">
      <alignment horizontal="center" vertical="center" wrapText="1"/>
    </xf>
    <xf numFmtId="0" fontId="42" fillId="15" borderId="0" xfId="0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right" vertical="center" wrapText="1"/>
    </xf>
    <xf numFmtId="0" fontId="27" fillId="5" borderId="16" xfId="0" applyFont="1" applyFill="1" applyBorder="1" applyAlignment="1">
      <alignment horizontal="right" vertical="center" wrapText="1"/>
    </xf>
    <xf numFmtId="0" fontId="37" fillId="2" borderId="17" xfId="0" applyFont="1" applyFill="1" applyBorder="1" applyAlignment="1">
      <alignment horizontal="right" vertical="center" wrapText="1"/>
    </xf>
    <xf numFmtId="0" fontId="37" fillId="2" borderId="18" xfId="0" applyFont="1" applyFill="1" applyBorder="1" applyAlignment="1">
      <alignment horizontal="right" vertical="center" wrapText="1"/>
    </xf>
    <xf numFmtId="0" fontId="37" fillId="2" borderId="19" xfId="0" applyFont="1" applyFill="1" applyBorder="1" applyAlignment="1">
      <alignment horizontal="right" vertical="center" wrapText="1"/>
    </xf>
    <xf numFmtId="41" fontId="37" fillId="2" borderId="10" xfId="4" applyFont="1" applyFill="1" applyBorder="1" applyAlignment="1">
      <alignment horizontal="center" vertical="center" wrapText="1"/>
    </xf>
    <xf numFmtId="41" fontId="37" fillId="2" borderId="11" xfId="4" applyFont="1" applyFill="1" applyBorder="1" applyAlignment="1">
      <alignment horizontal="center" vertical="center" wrapText="1"/>
    </xf>
    <xf numFmtId="41" fontId="37" fillId="2" borderId="12" xfId="4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11" fillId="5" borderId="6" xfId="0" applyFont="1" applyFill="1" applyBorder="1" applyAlignment="1">
      <alignment horizontal="center" vertical="top" wrapText="1"/>
    </xf>
    <xf numFmtId="0" fontId="11" fillId="5" borderId="8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34" fillId="13" borderId="2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2" fontId="29" fillId="0" borderId="2" xfId="0" applyNumberFormat="1" applyFont="1" applyBorder="1" applyAlignment="1">
      <alignment horizontal="center" vertical="center" wrapText="1"/>
    </xf>
  </cellXfs>
  <cellStyles count="13">
    <cellStyle name="Comma" xfId="3" builtinId="3"/>
    <cellStyle name="Comma [0]" xfId="4" builtinId="6"/>
    <cellStyle name="Comma [0] 2" xfId="11"/>
    <cellStyle name="Comma 2" xfId="10"/>
    <cellStyle name="Comma 3" xfId="8"/>
    <cellStyle name="Normal" xfId="0" builtinId="0"/>
    <cellStyle name="Normal 13" xfId="7"/>
    <cellStyle name="Normal 2" xfId="5"/>
    <cellStyle name="Normal 3" xfId="9"/>
    <cellStyle name="Normal 5" xfId="12"/>
    <cellStyle name="Normal 6" xfId="6"/>
    <cellStyle name="Percent" xfId="1" builtinId="5"/>
    <cellStyle name="Percent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na%202024/2025/RPJMD%202025/Renstra%202025-2029/DPPKB%20-%20Kertas%20kerja%20Renstra%202025-2029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VIRA\Downloads\KESBANGPOL-FORMAT%20FGD%20OPD%20-%20edrus%20winart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ppe\Downloads\Copy%20of%20TABEL_4.3_RPJMD_FIX_-_Catatan_Sipil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 2.1 isu strategis "/>
      <sheetName val="TC 3.3Tujuan Sasaran "/>
      <sheetName val="TC  3.4 Penahapan "/>
      <sheetName val="TC 3.5 Arah Kebijakan"/>
      <sheetName val="TC 4.2 Prog KegSubKeg"/>
      <sheetName val="TC 4.3 Rencana ProgKegSubKeg"/>
      <sheetName val="TC 4.4 SubKeg Pendukung PPD"/>
      <sheetName val="TC 4.5  IKU"/>
      <sheetName val="Sheet1"/>
      <sheetName val="TC 4.6 IKK"/>
      <sheetName val="tujuan sasaran"/>
      <sheetName val="T-C.27 final"/>
      <sheetName val="Ranwal 2025"/>
      <sheetName val="RENJA AWAL 25"/>
      <sheetName val="T-C.27 perbaikan"/>
      <sheetName val="T-C.27"/>
      <sheetName val="T.C28"/>
      <sheetName val="RanWal Perubahan 2025"/>
      <sheetName val="TC31 "/>
      <sheetName val="TC33 "/>
    </sheetNames>
    <sheetDataSet>
      <sheetData sheetId="0"/>
      <sheetData sheetId="1"/>
      <sheetData sheetId="2"/>
      <sheetData sheetId="3"/>
      <sheetData sheetId="4"/>
      <sheetData sheetId="5">
        <row r="11">
          <cell r="O11">
            <v>350000000</v>
          </cell>
        </row>
        <row r="40">
          <cell r="O40">
            <v>501320000</v>
          </cell>
          <cell r="Q40">
            <v>690116000</v>
          </cell>
          <cell r="S40">
            <v>748139200</v>
          </cell>
          <cell r="U40">
            <v>817767400</v>
          </cell>
          <cell r="W40">
            <v>901320000</v>
          </cell>
        </row>
        <row r="41">
          <cell r="O41">
            <v>1473600000</v>
          </cell>
          <cell r="Q41">
            <v>1473600000</v>
          </cell>
          <cell r="S41">
            <v>1473600000</v>
          </cell>
          <cell r="U41">
            <v>1473600000</v>
          </cell>
          <cell r="W41">
            <v>1473600000</v>
          </cell>
        </row>
        <row r="43">
          <cell r="O43">
            <v>1900000000</v>
          </cell>
          <cell r="Q43">
            <v>1900000000</v>
          </cell>
          <cell r="S43">
            <v>1900000000</v>
          </cell>
          <cell r="U43">
            <v>1900000000</v>
          </cell>
          <cell r="W43">
            <v>1900000000</v>
          </cell>
        </row>
        <row r="44">
          <cell r="O44">
            <v>1843200000</v>
          </cell>
          <cell r="Q44">
            <v>1843200000</v>
          </cell>
          <cell r="S44">
            <v>1843200000</v>
          </cell>
          <cell r="U44">
            <v>1843200000</v>
          </cell>
          <cell r="W44">
            <v>1843200000</v>
          </cell>
        </row>
        <row r="45">
          <cell r="O45">
            <v>171635000</v>
          </cell>
          <cell r="Q45">
            <v>191635000</v>
          </cell>
          <cell r="S45">
            <v>299191200</v>
          </cell>
          <cell r="U45">
            <v>302500000</v>
          </cell>
          <cell r="W45">
            <v>300000000</v>
          </cell>
        </row>
        <row r="47">
          <cell r="O47">
            <v>687117500</v>
          </cell>
          <cell r="Q47">
            <v>397638000</v>
          </cell>
          <cell r="S47">
            <v>477165600</v>
          </cell>
          <cell r="U47">
            <v>572598000</v>
          </cell>
          <cell r="W47">
            <v>687117500</v>
          </cell>
        </row>
        <row r="48">
          <cell r="O48">
            <v>944400000</v>
          </cell>
          <cell r="Q48">
            <v>1090400000</v>
          </cell>
          <cell r="S48">
            <v>1094400000</v>
          </cell>
          <cell r="U48">
            <v>1194400000</v>
          </cell>
          <cell r="W48">
            <v>1254400000</v>
          </cell>
        </row>
        <row r="49">
          <cell r="O49">
            <v>600000000</v>
          </cell>
          <cell r="Q49">
            <v>800000000</v>
          </cell>
          <cell r="S49">
            <v>1000000000</v>
          </cell>
          <cell r="U49">
            <v>1400000000</v>
          </cell>
          <cell r="W49">
            <v>1900000000</v>
          </cell>
        </row>
        <row r="50">
          <cell r="O50">
            <v>88084000</v>
          </cell>
          <cell r="Q50">
            <v>90975000</v>
          </cell>
          <cell r="S50">
            <v>94170000</v>
          </cell>
          <cell r="U50">
            <v>99404000</v>
          </cell>
          <cell r="W50">
            <v>101084000</v>
          </cell>
        </row>
        <row r="52">
          <cell r="O52">
            <v>105000000</v>
          </cell>
          <cell r="Q52">
            <v>110000000</v>
          </cell>
          <cell r="S52">
            <v>115000000</v>
          </cell>
          <cell r="U52">
            <v>125000000</v>
          </cell>
          <cell r="W52">
            <v>135000000</v>
          </cell>
        </row>
        <row r="53">
          <cell r="O53">
            <v>105000000</v>
          </cell>
          <cell r="Q53">
            <v>101050000</v>
          </cell>
          <cell r="S53">
            <v>115400000</v>
          </cell>
          <cell r="U53">
            <v>125000000</v>
          </cell>
          <cell r="W53">
            <v>127500000</v>
          </cell>
        </row>
        <row r="56">
          <cell r="O56">
            <v>300000000</v>
          </cell>
          <cell r="Q56">
            <v>400000000</v>
          </cell>
          <cell r="S56">
            <v>500000000</v>
          </cell>
          <cell r="U56">
            <v>600000000</v>
          </cell>
          <cell r="W56">
            <v>700000000</v>
          </cell>
        </row>
        <row r="57">
          <cell r="O57">
            <v>2009420000</v>
          </cell>
          <cell r="Q57">
            <v>2009420000</v>
          </cell>
          <cell r="S57">
            <v>2009420000</v>
          </cell>
          <cell r="U57">
            <v>2009420000</v>
          </cell>
          <cell r="W57">
            <v>2009420000</v>
          </cell>
        </row>
        <row r="58">
          <cell r="O58">
            <v>77916090</v>
          </cell>
          <cell r="Q58">
            <v>85000600</v>
          </cell>
          <cell r="S58">
            <v>90560000</v>
          </cell>
          <cell r="U58">
            <v>95654350</v>
          </cell>
          <cell r="W58">
            <v>97916090</v>
          </cell>
        </row>
        <row r="60">
          <cell r="O60">
            <v>458880000</v>
          </cell>
          <cell r="Q60">
            <v>458880000</v>
          </cell>
          <cell r="S60">
            <v>458880000</v>
          </cell>
          <cell r="U60">
            <v>458880000</v>
          </cell>
          <cell r="W60">
            <v>458880000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-11"/>
      <sheetName val="TABEL FGD"/>
      <sheetName val="TABEL 4.3 (2)"/>
    </sheetNames>
    <sheetDataSet>
      <sheetData sheetId="0"/>
      <sheetData sheetId="1" refreshError="1"/>
      <sheetData sheetId="2">
        <row r="23">
          <cell r="F23">
            <v>4</v>
          </cell>
          <cell r="H23">
            <v>4</v>
          </cell>
          <cell r="J23">
            <v>4</v>
          </cell>
          <cell r="L23">
            <v>4</v>
          </cell>
        </row>
        <row r="46">
          <cell r="F46">
            <v>50</v>
          </cell>
          <cell r="H46">
            <v>50</v>
          </cell>
          <cell r="J46">
            <v>50</v>
          </cell>
          <cell r="L46">
            <v>50</v>
          </cell>
        </row>
        <row r="53">
          <cell r="F53">
            <v>200</v>
          </cell>
          <cell r="H53">
            <v>225</v>
          </cell>
          <cell r="J53">
            <v>250</v>
          </cell>
          <cell r="L53">
            <v>250</v>
          </cell>
        </row>
        <row r="61">
          <cell r="F61">
            <v>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 4.3"/>
    </sheetNames>
    <sheetDataSet>
      <sheetData sheetId="0">
        <row r="45">
          <cell r="F45">
            <v>411000000</v>
          </cell>
          <cell r="H45">
            <v>480870000</v>
          </cell>
          <cell r="J45">
            <v>562617900</v>
          </cell>
          <cell r="L45">
            <v>658262943</v>
          </cell>
          <cell r="N45">
            <v>770167643.30999994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="70" zoomScaleNormal="70" workbookViewId="0">
      <selection activeCell="O6" sqref="O6"/>
    </sheetView>
  </sheetViews>
  <sheetFormatPr defaultRowHeight="12.75" x14ac:dyDescent="0.2"/>
  <cols>
    <col min="1" max="1" width="22" style="1" customWidth="1"/>
    <col min="2" max="2" width="20.6640625" style="1" customWidth="1"/>
    <col min="3" max="3" width="21.83203125" style="1" customWidth="1"/>
    <col min="4" max="4" width="19" style="2" customWidth="1"/>
    <col min="5" max="5" width="12.1640625" style="1" customWidth="1"/>
    <col min="6" max="7" width="13.83203125" style="1" customWidth="1"/>
    <col min="8" max="8" width="14" style="1" customWidth="1"/>
    <col min="9" max="9" width="13" style="1" customWidth="1"/>
    <col min="10" max="10" width="13.33203125" style="1" customWidth="1"/>
    <col min="11" max="11" width="18.1640625" style="1" customWidth="1"/>
    <col min="12" max="13" width="27.6640625" style="1" customWidth="1"/>
    <col min="14" max="14" width="23" style="7" customWidth="1"/>
    <col min="15" max="15" width="33.33203125" style="44" customWidth="1"/>
    <col min="16" max="16" width="22.5" customWidth="1"/>
  </cols>
  <sheetData>
    <row r="1" spans="1:15" ht="13.5" thickBot="1" x14ac:dyDescent="0.25">
      <c r="A1" s="482" t="s">
        <v>24</v>
      </c>
      <c r="B1" s="482" t="s">
        <v>6</v>
      </c>
      <c r="C1" s="482" t="s">
        <v>7</v>
      </c>
      <c r="D1" s="484" t="s">
        <v>25</v>
      </c>
      <c r="E1" s="486" t="s">
        <v>8</v>
      </c>
      <c r="F1" s="481" t="s">
        <v>9</v>
      </c>
      <c r="G1" s="481"/>
      <c r="H1" s="481"/>
      <c r="I1" s="481"/>
      <c r="J1" s="481"/>
      <c r="K1" s="481"/>
      <c r="L1" s="492" t="s">
        <v>93</v>
      </c>
      <c r="M1" s="492" t="s">
        <v>92</v>
      </c>
      <c r="N1" s="490" t="s">
        <v>95</v>
      </c>
      <c r="O1" s="491" t="s">
        <v>96</v>
      </c>
    </row>
    <row r="2" spans="1:15" x14ac:dyDescent="0.2">
      <c r="A2" s="483"/>
      <c r="B2" s="483"/>
      <c r="C2" s="483"/>
      <c r="D2" s="485"/>
      <c r="E2" s="487"/>
      <c r="F2" s="40">
        <v>2025</v>
      </c>
      <c r="G2" s="40">
        <v>2026</v>
      </c>
      <c r="H2" s="40">
        <v>2027</v>
      </c>
      <c r="I2" s="40">
        <v>2028</v>
      </c>
      <c r="J2" s="40">
        <v>2029</v>
      </c>
      <c r="K2" s="40">
        <v>2030</v>
      </c>
      <c r="L2" s="493"/>
      <c r="M2" s="493"/>
      <c r="N2" s="490"/>
      <c r="O2" s="491"/>
    </row>
    <row r="3" spans="1:15" ht="51.95" customHeight="1" x14ac:dyDescent="0.2">
      <c r="A3" s="477" t="s">
        <v>35</v>
      </c>
      <c r="B3" s="8" t="s">
        <v>10</v>
      </c>
      <c r="C3" s="9"/>
      <c r="D3" s="10" t="s">
        <v>40</v>
      </c>
      <c r="E3" s="5">
        <v>70.959999999999994</v>
      </c>
      <c r="F3" s="5">
        <v>71.55</v>
      </c>
      <c r="G3" s="5">
        <v>72.14</v>
      </c>
      <c r="H3" s="5">
        <v>72.73</v>
      </c>
      <c r="I3" s="5">
        <v>73.319999999999993</v>
      </c>
      <c r="J3" s="5">
        <v>73.91</v>
      </c>
      <c r="K3" s="18">
        <v>74.5</v>
      </c>
      <c r="L3" s="18"/>
      <c r="M3" s="18"/>
      <c r="N3" s="3"/>
      <c r="O3" s="43"/>
    </row>
    <row r="4" spans="1:15" ht="57" customHeight="1" x14ac:dyDescent="0.2">
      <c r="A4" s="477"/>
      <c r="B4" s="9"/>
      <c r="C4" s="8" t="s">
        <v>26</v>
      </c>
      <c r="D4" s="11" t="s">
        <v>2</v>
      </c>
      <c r="E4" s="5">
        <v>7.95</v>
      </c>
      <c r="F4" s="34">
        <v>8.1300000000000008</v>
      </c>
      <c r="G4" s="34">
        <v>8.31</v>
      </c>
      <c r="H4" s="34">
        <v>8.5</v>
      </c>
      <c r="I4" s="34">
        <v>8.68</v>
      </c>
      <c r="J4" s="34">
        <v>8.8699999999999992</v>
      </c>
      <c r="K4" s="34">
        <v>9.0500000000000007</v>
      </c>
      <c r="L4" s="34" t="s">
        <v>80</v>
      </c>
      <c r="M4" s="34"/>
      <c r="N4" s="4" t="s">
        <v>97</v>
      </c>
      <c r="O4" s="494" t="s">
        <v>98</v>
      </c>
    </row>
    <row r="5" spans="1:15" ht="42.75" x14ac:dyDescent="0.2">
      <c r="A5" s="477"/>
      <c r="B5" s="9"/>
      <c r="C5" s="8"/>
      <c r="D5" s="11" t="s">
        <v>42</v>
      </c>
      <c r="E5" s="24">
        <v>13.22</v>
      </c>
      <c r="F5" s="25">
        <v>13.24</v>
      </c>
      <c r="G5" s="25">
        <v>13.26</v>
      </c>
      <c r="H5" s="25">
        <v>13.28</v>
      </c>
      <c r="I5" s="26">
        <v>13.3</v>
      </c>
      <c r="J5" s="25">
        <v>13.32</v>
      </c>
      <c r="K5" s="25">
        <v>13.34</v>
      </c>
      <c r="L5" s="34" t="s">
        <v>80</v>
      </c>
      <c r="M5" s="34"/>
      <c r="N5" s="4" t="s">
        <v>97</v>
      </c>
      <c r="O5" s="495"/>
    </row>
    <row r="6" spans="1:15" ht="71.25" customHeight="1" x14ac:dyDescent="0.2">
      <c r="A6" s="477"/>
      <c r="B6" s="9"/>
      <c r="C6" s="8" t="s">
        <v>27</v>
      </c>
      <c r="D6" s="11" t="s">
        <v>1</v>
      </c>
      <c r="E6" s="25">
        <v>68.23</v>
      </c>
      <c r="F6" s="25">
        <v>68.75</v>
      </c>
      <c r="G6" s="25">
        <v>68.92</v>
      </c>
      <c r="H6" s="25">
        <v>69.010000000000005</v>
      </c>
      <c r="I6" s="25">
        <v>69.23</v>
      </c>
      <c r="J6" s="25">
        <v>69.55</v>
      </c>
      <c r="K6" s="25">
        <v>69.87</v>
      </c>
      <c r="L6" s="34" t="s">
        <v>81</v>
      </c>
      <c r="M6" s="34"/>
      <c r="N6" s="4" t="s">
        <v>99</v>
      </c>
      <c r="O6" s="46" t="s">
        <v>100</v>
      </c>
    </row>
    <row r="7" spans="1:15" ht="57" x14ac:dyDescent="0.2">
      <c r="A7" s="477"/>
      <c r="B7" s="9"/>
      <c r="C7" s="488" t="s">
        <v>28</v>
      </c>
      <c r="D7" s="11" t="s">
        <v>11</v>
      </c>
      <c r="E7" s="27">
        <v>96.52</v>
      </c>
      <c r="F7" s="27">
        <v>97</v>
      </c>
      <c r="G7" s="27">
        <v>98</v>
      </c>
      <c r="H7" s="27">
        <v>98</v>
      </c>
      <c r="I7" s="27">
        <v>98</v>
      </c>
      <c r="J7" s="27">
        <v>98</v>
      </c>
      <c r="K7" s="27">
        <v>98</v>
      </c>
      <c r="L7" s="34" t="s">
        <v>82</v>
      </c>
      <c r="M7" s="34"/>
      <c r="N7" s="4" t="s">
        <v>99</v>
      </c>
      <c r="O7" s="46" t="s">
        <v>101</v>
      </c>
    </row>
    <row r="8" spans="1:15" ht="178.5" x14ac:dyDescent="0.2">
      <c r="A8" s="477"/>
      <c r="B8" s="9"/>
      <c r="C8" s="489"/>
      <c r="D8" s="6" t="s">
        <v>41</v>
      </c>
      <c r="E8" s="27">
        <v>34.700000000000003</v>
      </c>
      <c r="F8" s="27">
        <v>27.5</v>
      </c>
      <c r="G8" s="27">
        <v>24.2</v>
      </c>
      <c r="H8" s="27">
        <v>20.9</v>
      </c>
      <c r="I8" s="27">
        <v>17.600000000000001</v>
      </c>
      <c r="J8" s="27">
        <v>15.8</v>
      </c>
      <c r="K8" s="27">
        <v>14.2</v>
      </c>
      <c r="L8" s="34" t="s">
        <v>81</v>
      </c>
      <c r="M8" s="34"/>
      <c r="N8" s="4" t="s">
        <v>102</v>
      </c>
      <c r="O8" s="46" t="s">
        <v>103</v>
      </c>
    </row>
    <row r="9" spans="1:15" ht="60" customHeight="1" x14ac:dyDescent="0.2">
      <c r="A9" s="477"/>
      <c r="B9" s="8" t="s">
        <v>12</v>
      </c>
      <c r="C9" s="9"/>
      <c r="D9" s="10" t="s">
        <v>55</v>
      </c>
      <c r="E9" s="5">
        <v>72.709999999999994</v>
      </c>
      <c r="F9" s="5">
        <v>73.58</v>
      </c>
      <c r="G9" s="5">
        <v>74.45</v>
      </c>
      <c r="H9" s="5">
        <v>75.319999999999993</v>
      </c>
      <c r="I9" s="5">
        <v>76.19</v>
      </c>
      <c r="J9" s="5">
        <v>77.06</v>
      </c>
      <c r="K9" s="5">
        <v>77.930000000000007</v>
      </c>
      <c r="L9" s="5" t="s">
        <v>83</v>
      </c>
      <c r="M9" s="36"/>
      <c r="O9" s="43"/>
    </row>
    <row r="10" spans="1:15" ht="89.25" x14ac:dyDescent="0.2">
      <c r="A10" s="477"/>
      <c r="B10" s="13"/>
      <c r="C10" s="8" t="s">
        <v>29</v>
      </c>
      <c r="D10" s="11" t="s">
        <v>55</v>
      </c>
      <c r="E10" s="5">
        <v>72.709999999999994</v>
      </c>
      <c r="F10" s="5">
        <v>73.58</v>
      </c>
      <c r="G10" s="5">
        <v>74.45</v>
      </c>
      <c r="H10" s="5">
        <v>75.319999999999993</v>
      </c>
      <c r="I10" s="5">
        <v>76.19</v>
      </c>
      <c r="J10" s="5">
        <v>77.06</v>
      </c>
      <c r="K10" s="5">
        <v>77.930000000000007</v>
      </c>
      <c r="L10" s="5" t="s">
        <v>83</v>
      </c>
      <c r="M10" s="37"/>
      <c r="N10" s="47" t="s">
        <v>104</v>
      </c>
      <c r="O10" s="46" t="s">
        <v>125</v>
      </c>
    </row>
    <row r="11" spans="1:15" ht="71.25" x14ac:dyDescent="0.2">
      <c r="A11" s="477"/>
      <c r="B11" s="9"/>
      <c r="C11" s="8" t="s">
        <v>30</v>
      </c>
      <c r="D11" s="11" t="s">
        <v>3</v>
      </c>
      <c r="E11" s="34">
        <v>52.48</v>
      </c>
      <c r="F11" s="34">
        <v>53.14</v>
      </c>
      <c r="G11" s="34">
        <v>53.47</v>
      </c>
      <c r="H11" s="34">
        <v>53.8</v>
      </c>
      <c r="I11" s="34">
        <v>54.13</v>
      </c>
      <c r="J11" s="34">
        <v>54.46</v>
      </c>
      <c r="K11" s="34">
        <v>54.79</v>
      </c>
      <c r="L11" s="34" t="s">
        <v>84</v>
      </c>
      <c r="M11" s="34"/>
      <c r="N11" s="4" t="s">
        <v>97</v>
      </c>
      <c r="O11" s="46" t="s">
        <v>105</v>
      </c>
    </row>
    <row r="12" spans="1:15" ht="90.95" customHeight="1" x14ac:dyDescent="0.2">
      <c r="A12" s="478" t="s">
        <v>13</v>
      </c>
      <c r="B12" s="8" t="s">
        <v>14</v>
      </c>
      <c r="C12" s="9"/>
      <c r="D12" s="14" t="s">
        <v>56</v>
      </c>
      <c r="E12" s="5" t="s">
        <v>58</v>
      </c>
      <c r="F12" s="19" t="s">
        <v>59</v>
      </c>
      <c r="G12" s="19" t="s">
        <v>59</v>
      </c>
      <c r="H12" s="19" t="s">
        <v>59</v>
      </c>
      <c r="I12" s="5" t="s">
        <v>57</v>
      </c>
      <c r="J12" s="5" t="s">
        <v>57</v>
      </c>
      <c r="K12" s="5" t="s">
        <v>57</v>
      </c>
      <c r="L12" s="5"/>
      <c r="M12" s="5"/>
      <c r="N12" s="3" t="s">
        <v>60</v>
      </c>
      <c r="O12" s="43"/>
    </row>
    <row r="13" spans="1:15" ht="102" x14ac:dyDescent="0.2">
      <c r="A13" s="479"/>
      <c r="B13" s="9"/>
      <c r="C13" s="8" t="s">
        <v>31</v>
      </c>
      <c r="D13" s="11" t="s">
        <v>4</v>
      </c>
      <c r="E13" s="12">
        <v>4.7</v>
      </c>
      <c r="F13" s="12">
        <v>4.8600000000000003</v>
      </c>
      <c r="G13" s="12">
        <v>4.9000000000000004</v>
      </c>
      <c r="H13" s="12">
        <v>4.95</v>
      </c>
      <c r="I13" s="12">
        <v>5</v>
      </c>
      <c r="J13" s="12">
        <v>5.04</v>
      </c>
      <c r="K13" s="12">
        <v>5.0999999999999996</v>
      </c>
      <c r="L13" s="12" t="s">
        <v>85</v>
      </c>
      <c r="M13" s="12"/>
      <c r="N13" s="4" t="s">
        <v>106</v>
      </c>
      <c r="O13" s="46" t="s">
        <v>109</v>
      </c>
    </row>
    <row r="14" spans="1:15" ht="38.25" x14ac:dyDescent="0.2">
      <c r="A14" s="479"/>
      <c r="B14" s="8" t="s">
        <v>15</v>
      </c>
      <c r="C14" s="9"/>
      <c r="D14" s="14" t="s">
        <v>61</v>
      </c>
      <c r="E14" s="20">
        <v>0.86750000000000005</v>
      </c>
      <c r="F14" s="20">
        <v>0.87</v>
      </c>
      <c r="G14" s="20">
        <v>0.88</v>
      </c>
      <c r="H14" s="20">
        <v>0.89</v>
      </c>
      <c r="I14" s="20">
        <v>0.9</v>
      </c>
      <c r="J14" s="20">
        <v>0.91</v>
      </c>
      <c r="K14" s="20">
        <v>0.92</v>
      </c>
      <c r="L14" s="20"/>
      <c r="M14" s="20"/>
      <c r="N14" s="3"/>
      <c r="O14" s="43"/>
    </row>
    <row r="15" spans="1:15" ht="76.5" x14ac:dyDescent="0.2">
      <c r="A15" s="479"/>
      <c r="B15" s="9"/>
      <c r="C15" s="8" t="s">
        <v>32</v>
      </c>
      <c r="D15" s="11" t="s">
        <v>16</v>
      </c>
      <c r="E15" s="5">
        <v>75.94</v>
      </c>
      <c r="F15" s="5">
        <v>78.010000000000005</v>
      </c>
      <c r="G15" s="5">
        <v>80.08</v>
      </c>
      <c r="H15" s="5">
        <v>82.14</v>
      </c>
      <c r="I15" s="5">
        <v>84.21</v>
      </c>
      <c r="J15" s="5">
        <v>86.28</v>
      </c>
      <c r="K15" s="5">
        <v>88.35</v>
      </c>
      <c r="L15" s="5" t="s">
        <v>86</v>
      </c>
      <c r="M15" s="5"/>
      <c r="N15" s="4" t="s">
        <v>107</v>
      </c>
      <c r="O15" s="46" t="s">
        <v>108</v>
      </c>
    </row>
    <row r="16" spans="1:15" ht="63.75" x14ac:dyDescent="0.2">
      <c r="A16" s="479"/>
      <c r="B16" s="9"/>
      <c r="C16" s="29" t="s">
        <v>63</v>
      </c>
      <c r="D16" s="30" t="s">
        <v>62</v>
      </c>
      <c r="E16" s="21">
        <v>0.92</v>
      </c>
      <c r="F16" s="21">
        <v>0.92</v>
      </c>
      <c r="G16" s="21">
        <v>0.93</v>
      </c>
      <c r="H16" s="21">
        <v>0.94</v>
      </c>
      <c r="I16" s="21">
        <v>0.95</v>
      </c>
      <c r="J16" s="21">
        <v>0.96</v>
      </c>
      <c r="K16" s="21">
        <v>0.96</v>
      </c>
      <c r="L16" s="5" t="s">
        <v>86</v>
      </c>
      <c r="M16" s="5"/>
      <c r="N16" s="4" t="s">
        <v>107</v>
      </c>
      <c r="O16" s="46" t="s">
        <v>110</v>
      </c>
    </row>
    <row r="17" spans="1:15" ht="25.5" x14ac:dyDescent="0.2">
      <c r="A17" s="479"/>
      <c r="B17" s="8" t="s">
        <v>17</v>
      </c>
      <c r="C17" s="9"/>
      <c r="D17" s="10" t="s">
        <v>64</v>
      </c>
      <c r="E17" s="22">
        <v>2.9399999999999999E-2</v>
      </c>
      <c r="F17" s="22">
        <v>3.3700000000000001E-2</v>
      </c>
      <c r="G17" s="22">
        <v>3.7999999999999999E-2</v>
      </c>
      <c r="H17" s="22">
        <v>4.2200000000000001E-2</v>
      </c>
      <c r="I17" s="22">
        <v>4.6399999999999997E-2</v>
      </c>
      <c r="J17" s="22">
        <v>5.0599999999999999E-2</v>
      </c>
      <c r="K17" s="22">
        <v>5.4699999999999999E-2</v>
      </c>
      <c r="L17" s="22"/>
      <c r="M17" s="22"/>
      <c r="N17" s="4"/>
      <c r="O17" s="43"/>
    </row>
    <row r="18" spans="1:15" ht="63.75" x14ac:dyDescent="0.2">
      <c r="A18" s="479"/>
      <c r="B18" s="9"/>
      <c r="C18" s="8" t="s">
        <v>33</v>
      </c>
      <c r="D18" s="11" t="s">
        <v>50</v>
      </c>
      <c r="E18" s="15">
        <v>0.15207951961688232</v>
      </c>
      <c r="F18" s="15">
        <v>0.15257521924173059</v>
      </c>
      <c r="G18" s="15">
        <v>0.15307033962699373</v>
      </c>
      <c r="H18" s="15">
        <v>0.15356488178736658</v>
      </c>
      <c r="I18" s="15">
        <v>0.15405884673517539</v>
      </c>
      <c r="J18" s="15">
        <v>0.15455223548038469</v>
      </c>
      <c r="K18" s="15">
        <v>0.15504504903060412</v>
      </c>
      <c r="L18" s="15" t="s">
        <v>87</v>
      </c>
      <c r="M18" s="15"/>
      <c r="N18" s="4" t="s">
        <v>111</v>
      </c>
      <c r="O18" s="46" t="s">
        <v>112</v>
      </c>
    </row>
    <row r="19" spans="1:15" ht="30" x14ac:dyDescent="0.2">
      <c r="A19" s="479"/>
      <c r="B19" s="9"/>
      <c r="C19" s="8"/>
      <c r="D19" s="11"/>
      <c r="E19" s="38"/>
      <c r="F19" s="15"/>
      <c r="G19" s="15"/>
      <c r="H19" s="15"/>
      <c r="I19" s="15"/>
      <c r="J19" s="15"/>
      <c r="K19" s="15"/>
      <c r="L19" s="15" t="s">
        <v>91</v>
      </c>
      <c r="M19" s="15"/>
      <c r="N19" s="4"/>
      <c r="O19" s="43"/>
    </row>
    <row r="20" spans="1:15" ht="40.5" customHeight="1" x14ac:dyDescent="0.2">
      <c r="A20" s="479"/>
      <c r="B20" s="8" t="s">
        <v>18</v>
      </c>
      <c r="C20" s="9"/>
      <c r="D20" s="10" t="s">
        <v>51</v>
      </c>
      <c r="E20" s="5">
        <v>69.44</v>
      </c>
      <c r="F20" s="5">
        <v>77.02</v>
      </c>
      <c r="G20" s="5">
        <v>77.19</v>
      </c>
      <c r="H20" s="5">
        <v>77.37</v>
      </c>
      <c r="I20" s="5">
        <v>77.540000000000006</v>
      </c>
      <c r="J20" s="5">
        <v>77.709999999999994</v>
      </c>
      <c r="K20" s="5" t="s">
        <v>52</v>
      </c>
      <c r="L20" s="5"/>
      <c r="M20" s="5"/>
      <c r="N20" s="4"/>
      <c r="O20" s="46"/>
    </row>
    <row r="21" spans="1:15" ht="89.25" x14ac:dyDescent="0.2">
      <c r="A21" s="479"/>
      <c r="B21" s="13"/>
      <c r="C21" s="8" t="s">
        <v>34</v>
      </c>
      <c r="D21" s="11" t="s">
        <v>0</v>
      </c>
      <c r="E21" s="28">
        <v>0.6</v>
      </c>
      <c r="F21" s="12">
        <v>0.68</v>
      </c>
      <c r="G21" s="28">
        <v>0.7</v>
      </c>
      <c r="H21" s="12">
        <v>0.72</v>
      </c>
      <c r="I21" s="12">
        <v>0.74</v>
      </c>
      <c r="J21" s="12">
        <v>0.76</v>
      </c>
      <c r="K21" s="12">
        <v>0.76</v>
      </c>
      <c r="L21" s="34" t="s">
        <v>81</v>
      </c>
      <c r="M21" s="34"/>
      <c r="N21" s="4" t="s">
        <v>113</v>
      </c>
      <c r="O21" s="46" t="s">
        <v>114</v>
      </c>
    </row>
    <row r="22" spans="1:15" ht="51" x14ac:dyDescent="0.2">
      <c r="A22" s="480"/>
      <c r="B22" s="9"/>
      <c r="C22" s="8" t="s">
        <v>54</v>
      </c>
      <c r="D22" s="11" t="s">
        <v>53</v>
      </c>
      <c r="E22" s="23">
        <v>0.13589999999999999</v>
      </c>
      <c r="F22" s="23">
        <v>0.1459</v>
      </c>
      <c r="G22" s="23">
        <v>0.15590000000000001</v>
      </c>
      <c r="H22" s="23">
        <v>0.16589999999999999</v>
      </c>
      <c r="I22" s="23">
        <v>0.1759</v>
      </c>
      <c r="J22" s="23">
        <v>0.18590000000000001</v>
      </c>
      <c r="K22" s="23">
        <v>0.19589999999999999</v>
      </c>
      <c r="L22" s="34" t="s">
        <v>81</v>
      </c>
      <c r="M22" s="34"/>
      <c r="N22" s="4" t="s">
        <v>115</v>
      </c>
      <c r="O22" s="46" t="s">
        <v>116</v>
      </c>
    </row>
    <row r="23" spans="1:15" ht="39" customHeight="1" x14ac:dyDescent="0.2">
      <c r="A23" s="39" t="s">
        <v>19</v>
      </c>
      <c r="B23" s="8" t="s">
        <v>20</v>
      </c>
      <c r="C23" s="9"/>
      <c r="D23" s="10" t="s">
        <v>73</v>
      </c>
      <c r="E23" s="5" t="s">
        <v>75</v>
      </c>
      <c r="F23" s="5">
        <v>3.65</v>
      </c>
      <c r="G23" s="5">
        <v>3.82</v>
      </c>
      <c r="H23" s="5">
        <v>3.99</v>
      </c>
      <c r="I23" s="5">
        <v>4.16</v>
      </c>
      <c r="J23" s="5">
        <v>4.33</v>
      </c>
      <c r="K23" s="5" t="s">
        <v>76</v>
      </c>
      <c r="L23" s="5"/>
      <c r="M23" s="5"/>
      <c r="N23" s="4"/>
      <c r="O23" s="43"/>
    </row>
    <row r="24" spans="1:15" ht="45" x14ac:dyDescent="0.2">
      <c r="A24" s="39"/>
      <c r="B24" s="16"/>
      <c r="C24" s="8" t="s">
        <v>36</v>
      </c>
      <c r="D24" s="11" t="s">
        <v>21</v>
      </c>
      <c r="E24" s="24">
        <v>76.83</v>
      </c>
      <c r="F24" s="24">
        <v>79.47</v>
      </c>
      <c r="G24" s="24">
        <v>81.569999999999993</v>
      </c>
      <c r="H24" s="24">
        <v>83.07</v>
      </c>
      <c r="I24" s="24">
        <v>84.57</v>
      </c>
      <c r="J24" s="24">
        <v>86.07</v>
      </c>
      <c r="K24" s="24">
        <v>87.57</v>
      </c>
      <c r="L24" s="24" t="s">
        <v>88</v>
      </c>
      <c r="M24" s="24"/>
      <c r="N24" s="4" t="s">
        <v>117</v>
      </c>
      <c r="O24" s="46" t="s">
        <v>118</v>
      </c>
    </row>
    <row r="25" spans="1:15" ht="44.25" customHeight="1" x14ac:dyDescent="0.2">
      <c r="A25" s="39"/>
      <c r="B25" s="9"/>
      <c r="C25" s="8" t="s">
        <v>37</v>
      </c>
      <c r="D25" s="11" t="s">
        <v>5</v>
      </c>
      <c r="E25" s="12">
        <v>49.18</v>
      </c>
      <c r="F25" s="12" t="s">
        <v>66</v>
      </c>
      <c r="G25" s="12" t="s">
        <v>67</v>
      </c>
      <c r="H25" s="12" t="s">
        <v>68</v>
      </c>
      <c r="I25" s="12" t="s">
        <v>69</v>
      </c>
      <c r="J25" s="12" t="s">
        <v>70</v>
      </c>
      <c r="K25" s="12" t="s">
        <v>71</v>
      </c>
      <c r="L25" s="12" t="s">
        <v>89</v>
      </c>
      <c r="M25" s="12"/>
      <c r="N25" s="4" t="s">
        <v>119</v>
      </c>
      <c r="O25" s="46" t="s">
        <v>121</v>
      </c>
    </row>
    <row r="26" spans="1:15" ht="39.950000000000003" customHeight="1" x14ac:dyDescent="0.2">
      <c r="A26" s="39"/>
      <c r="B26" s="8" t="s">
        <v>22</v>
      </c>
      <c r="C26" s="9"/>
      <c r="D26" s="35" t="s">
        <v>23</v>
      </c>
      <c r="E26" s="17" t="s">
        <v>49</v>
      </c>
      <c r="F26" s="5" t="s">
        <v>43</v>
      </c>
      <c r="G26" s="5" t="s">
        <v>44</v>
      </c>
      <c r="H26" s="5" t="s">
        <v>45</v>
      </c>
      <c r="I26" s="5" t="s">
        <v>46</v>
      </c>
      <c r="J26" s="5" t="s">
        <v>47</v>
      </c>
      <c r="K26" s="5" t="s">
        <v>48</v>
      </c>
      <c r="L26" s="5"/>
      <c r="M26" s="5"/>
      <c r="N26" s="4"/>
      <c r="O26" s="43"/>
    </row>
    <row r="27" spans="1:15" ht="76.5" x14ac:dyDescent="0.2">
      <c r="A27" s="39"/>
      <c r="B27" s="16"/>
      <c r="C27" s="29" t="s">
        <v>38</v>
      </c>
      <c r="D27" s="30" t="s">
        <v>72</v>
      </c>
      <c r="E27" s="31" t="s">
        <v>65</v>
      </c>
      <c r="F27" s="32">
        <v>82.05</v>
      </c>
      <c r="G27" s="33">
        <v>84.01</v>
      </c>
      <c r="H27" s="32">
        <v>86.07</v>
      </c>
      <c r="I27" s="32">
        <v>88.09</v>
      </c>
      <c r="J27" s="32">
        <v>90.07</v>
      </c>
      <c r="K27" s="32" t="s">
        <v>74</v>
      </c>
      <c r="L27" s="32" t="s">
        <v>90</v>
      </c>
      <c r="M27" s="32"/>
      <c r="N27" s="4" t="s">
        <v>120</v>
      </c>
      <c r="O27" s="46" t="s">
        <v>124</v>
      </c>
    </row>
    <row r="28" spans="1:15" ht="60" x14ac:dyDescent="0.2">
      <c r="A28" s="39"/>
      <c r="B28" s="9"/>
      <c r="C28" s="8" t="s">
        <v>39</v>
      </c>
      <c r="D28" s="11" t="s">
        <v>77</v>
      </c>
      <c r="E28" s="5" t="s">
        <v>78</v>
      </c>
      <c r="F28" s="5" t="s">
        <v>78</v>
      </c>
      <c r="G28" s="5" t="s">
        <v>78</v>
      </c>
      <c r="H28" s="5" t="s">
        <v>79</v>
      </c>
      <c r="I28" s="5" t="s">
        <v>79</v>
      </c>
      <c r="J28" s="5" t="s">
        <v>79</v>
      </c>
      <c r="K28" s="5" t="s">
        <v>79</v>
      </c>
      <c r="L28" s="32" t="s">
        <v>90</v>
      </c>
      <c r="M28" s="32"/>
      <c r="N28" s="4" t="s">
        <v>122</v>
      </c>
      <c r="O28" s="46" t="s">
        <v>123</v>
      </c>
    </row>
  </sheetData>
  <mergeCells count="14">
    <mergeCell ref="N1:N2"/>
    <mergeCell ref="O1:O2"/>
    <mergeCell ref="L1:L2"/>
    <mergeCell ref="M1:M2"/>
    <mergeCell ref="O4:O5"/>
    <mergeCell ref="A3:A11"/>
    <mergeCell ref="A12:A22"/>
    <mergeCell ref="F1:K1"/>
    <mergeCell ref="A1:A2"/>
    <mergeCell ref="B1:B2"/>
    <mergeCell ref="C1:C2"/>
    <mergeCell ref="D1:D2"/>
    <mergeCell ref="E1:E2"/>
    <mergeCell ref="C7:C8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topLeftCell="P1" zoomScale="55" zoomScaleNormal="55" workbookViewId="0">
      <pane ySplit="3" topLeftCell="A12" activePane="bottomLeft" state="frozen"/>
      <selection activeCell="B1" sqref="B1"/>
      <selection pane="bottomLeft" activeCell="S69" sqref="S69"/>
    </sheetView>
  </sheetViews>
  <sheetFormatPr defaultRowHeight="15.75" x14ac:dyDescent="0.2"/>
  <cols>
    <col min="1" max="1" width="24.1640625" style="1" customWidth="1"/>
    <col min="2" max="2" width="37.33203125" style="1" customWidth="1"/>
    <col min="3" max="3" width="35.83203125" style="1" customWidth="1"/>
    <col min="4" max="4" width="26.5" style="235" customWidth="1"/>
    <col min="5" max="5" width="12.1640625" style="1" customWidth="1"/>
    <col min="6" max="7" width="13.83203125" style="1" customWidth="1"/>
    <col min="8" max="8" width="14" style="1" customWidth="1"/>
    <col min="9" max="9" width="13" style="1" customWidth="1"/>
    <col min="10" max="10" width="13.33203125" style="1" customWidth="1"/>
    <col min="11" max="11" width="18.1640625" style="1" customWidth="1"/>
    <col min="12" max="12" width="34.83203125" style="1" customWidth="1"/>
    <col min="13" max="13" width="29" style="52" customWidth="1"/>
    <col min="14" max="14" width="37.33203125" style="111" customWidth="1"/>
    <col min="15" max="15" width="52.6640625" style="229" customWidth="1"/>
    <col min="16" max="16" width="65.83203125" customWidth="1"/>
    <col min="17" max="17" width="13" style="431" customWidth="1"/>
    <col min="18" max="21" width="10.83203125" style="431" bestFit="1" customWidth="1"/>
    <col min="22" max="22" width="19" style="431" bestFit="1" customWidth="1"/>
    <col min="23" max="23" width="26.83203125" style="432" customWidth="1"/>
    <col min="24" max="24" width="30.1640625" style="432" customWidth="1"/>
    <col min="25" max="25" width="27.1640625" style="432" customWidth="1"/>
    <col min="26" max="26" width="27.6640625" style="432" customWidth="1"/>
    <col min="27" max="27" width="30.5" style="432" customWidth="1"/>
    <col min="28" max="28" width="9.33203125" style="54"/>
    <col min="30" max="30" width="9.6640625" customWidth="1"/>
  </cols>
  <sheetData>
    <row r="1" spans="1:30" ht="13.5" customHeight="1" thickBot="1" x14ac:dyDescent="0.25">
      <c r="A1" s="482" t="s">
        <v>24</v>
      </c>
      <c r="B1" s="482" t="s">
        <v>6</v>
      </c>
      <c r="C1" s="482" t="s">
        <v>7</v>
      </c>
      <c r="D1" s="562" t="s">
        <v>25</v>
      </c>
      <c r="E1" s="486" t="s">
        <v>8</v>
      </c>
      <c r="F1" s="481" t="s">
        <v>9</v>
      </c>
      <c r="G1" s="481"/>
      <c r="H1" s="481"/>
      <c r="I1" s="481"/>
      <c r="J1" s="481"/>
      <c r="K1" s="481"/>
      <c r="L1" s="492" t="s">
        <v>93</v>
      </c>
      <c r="M1" s="481" t="s">
        <v>95</v>
      </c>
      <c r="N1" s="558" t="s">
        <v>96</v>
      </c>
      <c r="O1" s="559" t="s">
        <v>94</v>
      </c>
      <c r="P1" s="557" t="s">
        <v>127</v>
      </c>
      <c r="Q1" s="552" t="s">
        <v>128</v>
      </c>
      <c r="R1" s="564" t="s">
        <v>9</v>
      </c>
      <c r="S1" s="565"/>
      <c r="T1" s="565"/>
      <c r="U1" s="565"/>
      <c r="V1" s="565"/>
      <c r="W1" s="566" t="s">
        <v>126</v>
      </c>
      <c r="X1" s="566"/>
      <c r="Y1" s="566"/>
      <c r="Z1" s="566"/>
      <c r="AA1" s="566"/>
    </row>
    <row r="2" spans="1:30" x14ac:dyDescent="0.2">
      <c r="A2" s="483"/>
      <c r="B2" s="483"/>
      <c r="C2" s="483"/>
      <c r="D2" s="563"/>
      <c r="E2" s="487"/>
      <c r="F2" s="41">
        <v>2025</v>
      </c>
      <c r="G2" s="41">
        <v>2026</v>
      </c>
      <c r="H2" s="41">
        <v>2027</v>
      </c>
      <c r="I2" s="41">
        <v>2028</v>
      </c>
      <c r="J2" s="41">
        <v>2029</v>
      </c>
      <c r="K2" s="41">
        <v>2030</v>
      </c>
      <c r="L2" s="493"/>
      <c r="M2" s="481"/>
      <c r="N2" s="558"/>
      <c r="O2" s="560"/>
      <c r="P2" s="557"/>
      <c r="Q2" s="552"/>
      <c r="R2" s="426">
        <v>2026</v>
      </c>
      <c r="S2" s="426">
        <v>2027</v>
      </c>
      <c r="T2" s="426">
        <v>2028</v>
      </c>
      <c r="U2" s="426">
        <v>2029</v>
      </c>
      <c r="V2" s="427">
        <v>2030</v>
      </c>
      <c r="W2" s="428">
        <v>2026</v>
      </c>
      <c r="X2" s="428">
        <v>2027</v>
      </c>
      <c r="Y2" s="428">
        <v>2028</v>
      </c>
      <c r="Z2" s="428">
        <v>2029</v>
      </c>
      <c r="AA2" s="428">
        <v>2030</v>
      </c>
    </row>
    <row r="3" spans="1:30" x14ac:dyDescent="0.2">
      <c r="A3" s="42"/>
      <c r="B3" s="42"/>
      <c r="C3" s="42"/>
      <c r="D3" s="233"/>
      <c r="E3" s="42"/>
      <c r="F3" s="41"/>
      <c r="G3" s="41"/>
      <c r="H3" s="41"/>
      <c r="I3" s="41"/>
      <c r="J3" s="41"/>
      <c r="K3" s="41"/>
      <c r="L3" s="45"/>
      <c r="M3" s="41"/>
      <c r="N3" s="130"/>
      <c r="O3" s="561"/>
      <c r="P3" s="50"/>
      <c r="Q3" s="553"/>
      <c r="R3" s="429"/>
      <c r="S3" s="429"/>
      <c r="T3" s="429"/>
      <c r="U3" s="429"/>
      <c r="V3" s="429"/>
      <c r="W3" s="428"/>
      <c r="X3" s="428"/>
      <c r="Y3" s="428"/>
      <c r="Z3" s="428"/>
      <c r="AA3" s="428"/>
    </row>
    <row r="4" spans="1:30" ht="90.75" customHeight="1" x14ac:dyDescent="0.2">
      <c r="A4" s="541" t="s">
        <v>35</v>
      </c>
      <c r="B4" s="502" t="s">
        <v>10</v>
      </c>
      <c r="C4" s="56"/>
      <c r="D4" s="234" t="s">
        <v>40</v>
      </c>
      <c r="E4" s="92">
        <v>70.959999999999994</v>
      </c>
      <c r="F4" s="92">
        <v>71.55</v>
      </c>
      <c r="G4" s="92">
        <v>72.14</v>
      </c>
      <c r="H4" s="92">
        <v>72.73</v>
      </c>
      <c r="I4" s="92">
        <v>73.319999999999993</v>
      </c>
      <c r="J4" s="92">
        <v>73.91</v>
      </c>
      <c r="K4" s="93">
        <v>74.5</v>
      </c>
      <c r="L4" s="57"/>
      <c r="M4" s="65"/>
      <c r="N4" s="116"/>
      <c r="O4" s="433"/>
      <c r="P4" s="66"/>
      <c r="Q4" s="239"/>
      <c r="R4" s="336"/>
      <c r="S4" s="337"/>
      <c r="T4" s="337"/>
      <c r="U4" s="337"/>
      <c r="V4" s="338"/>
      <c r="W4" s="339"/>
      <c r="X4" s="339"/>
      <c r="Y4" s="339"/>
      <c r="Z4" s="339"/>
      <c r="AA4" s="339"/>
    </row>
    <row r="5" spans="1:30" ht="60" customHeight="1" x14ac:dyDescent="0.2">
      <c r="A5" s="542"/>
      <c r="B5" s="503"/>
      <c r="C5" s="543" t="s">
        <v>26</v>
      </c>
      <c r="D5" s="546" t="s">
        <v>2</v>
      </c>
      <c r="E5" s="549">
        <v>7.95</v>
      </c>
      <c r="F5" s="518">
        <v>8.1300000000000008</v>
      </c>
      <c r="G5" s="518">
        <v>8.31</v>
      </c>
      <c r="H5" s="518">
        <v>8.5</v>
      </c>
      <c r="I5" s="518">
        <v>8.68</v>
      </c>
      <c r="J5" s="518">
        <v>8.8699999999999992</v>
      </c>
      <c r="K5" s="518">
        <v>9.0500000000000007</v>
      </c>
      <c r="L5" s="518" t="s">
        <v>80</v>
      </c>
      <c r="M5" s="508" t="s">
        <v>258</v>
      </c>
      <c r="N5" s="117"/>
      <c r="O5" s="240" t="s">
        <v>379</v>
      </c>
      <c r="P5" s="86" t="s">
        <v>380</v>
      </c>
      <c r="Q5" s="225">
        <v>0.98</v>
      </c>
      <c r="R5" s="102">
        <v>100</v>
      </c>
      <c r="S5" s="258">
        <v>100</v>
      </c>
      <c r="T5" s="258">
        <v>100</v>
      </c>
      <c r="U5" s="258">
        <v>100</v>
      </c>
      <c r="V5" s="258">
        <v>100</v>
      </c>
      <c r="W5" s="340">
        <v>69764197241</v>
      </c>
      <c r="X5" s="340">
        <v>82135043945</v>
      </c>
      <c r="Y5" s="340">
        <v>89470861403</v>
      </c>
      <c r="Z5" s="340">
        <v>89861487182</v>
      </c>
      <c r="AA5" s="340">
        <v>94166986198</v>
      </c>
      <c r="AB5" s="521" t="s">
        <v>456</v>
      </c>
      <c r="AC5" s="521"/>
      <c r="AD5" s="521"/>
    </row>
    <row r="6" spans="1:30" ht="45.75" customHeight="1" x14ac:dyDescent="0.2">
      <c r="A6" s="542"/>
      <c r="B6" s="503"/>
      <c r="C6" s="544"/>
      <c r="D6" s="547"/>
      <c r="E6" s="550"/>
      <c r="F6" s="519"/>
      <c r="G6" s="519"/>
      <c r="H6" s="519"/>
      <c r="I6" s="519"/>
      <c r="J6" s="519"/>
      <c r="K6" s="519"/>
      <c r="L6" s="519"/>
      <c r="M6" s="509"/>
      <c r="N6" s="118" t="s">
        <v>206</v>
      </c>
      <c r="O6" s="75" t="s">
        <v>241</v>
      </c>
      <c r="P6" s="70" t="s">
        <v>242</v>
      </c>
      <c r="Q6" s="341" t="s">
        <v>243</v>
      </c>
      <c r="R6" s="342" t="s">
        <v>244</v>
      </c>
      <c r="S6" s="342" t="s">
        <v>244</v>
      </c>
      <c r="T6" s="342" t="s">
        <v>245</v>
      </c>
      <c r="U6" s="342" t="s">
        <v>246</v>
      </c>
      <c r="V6" s="342" t="s">
        <v>247</v>
      </c>
      <c r="W6" s="343">
        <v>2708000000</v>
      </c>
      <c r="X6" s="344">
        <v>2872000000</v>
      </c>
      <c r="Y6" s="344">
        <v>3152000000</v>
      </c>
      <c r="Z6" s="344">
        <v>3292000000</v>
      </c>
      <c r="AA6" s="344">
        <v>3432000000</v>
      </c>
      <c r="AB6" s="521"/>
      <c r="AC6" s="521"/>
      <c r="AD6" s="521"/>
    </row>
    <row r="7" spans="1:30" ht="36.75" customHeight="1" x14ac:dyDescent="0.2">
      <c r="A7" s="542"/>
      <c r="B7" s="503"/>
      <c r="C7" s="544"/>
      <c r="D7" s="547"/>
      <c r="E7" s="550"/>
      <c r="F7" s="519"/>
      <c r="G7" s="519"/>
      <c r="H7" s="519"/>
      <c r="I7" s="519"/>
      <c r="J7" s="519"/>
      <c r="K7" s="519"/>
      <c r="L7" s="519"/>
      <c r="M7" s="509"/>
      <c r="N7" s="118" t="s">
        <v>207</v>
      </c>
      <c r="O7" s="76" t="s">
        <v>256</v>
      </c>
      <c r="P7" s="76" t="s">
        <v>257</v>
      </c>
      <c r="Q7" s="345">
        <f>2780/5405*100</f>
        <v>51.433857539315454</v>
      </c>
      <c r="R7" s="346">
        <f>3223/5854*100</f>
        <v>55.056371711650151</v>
      </c>
      <c r="S7" s="346">
        <f>3033/5664*100</f>
        <v>53.548728813559322</v>
      </c>
      <c r="T7" s="346">
        <f>2857/5488*100</f>
        <v>52.059037900874635</v>
      </c>
      <c r="U7" s="346">
        <f>2634/5265*100</f>
        <v>50.028490028490026</v>
      </c>
      <c r="V7" s="346">
        <f>2550/5084*100</f>
        <v>50.157356412273799</v>
      </c>
      <c r="W7" s="347">
        <f>130000000*15%</f>
        <v>19500000</v>
      </c>
      <c r="X7" s="347">
        <f>150000000*15%</f>
        <v>22500000</v>
      </c>
      <c r="Y7" s="347">
        <f>150000000*15%</f>
        <v>22500000</v>
      </c>
      <c r="Z7" s="347">
        <f>150000000*15%</f>
        <v>22500000</v>
      </c>
      <c r="AA7" s="347">
        <f>150000000*15%</f>
        <v>22500000</v>
      </c>
      <c r="AB7" s="521"/>
      <c r="AC7" s="521"/>
      <c r="AD7" s="521"/>
    </row>
    <row r="8" spans="1:30" ht="38.25" customHeight="1" x14ac:dyDescent="0.2">
      <c r="A8" s="542"/>
      <c r="B8" s="503"/>
      <c r="C8" s="544"/>
      <c r="D8" s="548"/>
      <c r="E8" s="551"/>
      <c r="F8" s="520"/>
      <c r="G8" s="520"/>
      <c r="H8" s="520"/>
      <c r="I8" s="520"/>
      <c r="J8" s="520"/>
      <c r="K8" s="520"/>
      <c r="L8" s="520"/>
      <c r="M8" s="510"/>
      <c r="N8" s="118" t="s">
        <v>215</v>
      </c>
      <c r="O8" s="107" t="s">
        <v>216</v>
      </c>
      <c r="P8" s="60" t="s">
        <v>217</v>
      </c>
      <c r="Q8" s="348">
        <v>0</v>
      </c>
      <c r="R8" s="349">
        <v>1</v>
      </c>
      <c r="S8" s="349">
        <v>1</v>
      </c>
      <c r="T8" s="349">
        <v>1</v>
      </c>
      <c r="U8" s="349">
        <v>1</v>
      </c>
      <c r="V8" s="349">
        <v>1</v>
      </c>
      <c r="W8" s="350">
        <v>200000000</v>
      </c>
      <c r="X8" s="350">
        <v>350000000</v>
      </c>
      <c r="Y8" s="350">
        <v>500000000</v>
      </c>
      <c r="Z8" s="350">
        <v>650000000</v>
      </c>
      <c r="AA8" s="350">
        <v>800000000</v>
      </c>
      <c r="AB8" s="521"/>
      <c r="AC8" s="521"/>
      <c r="AD8" s="521"/>
    </row>
    <row r="9" spans="1:30" ht="63.75" customHeight="1" x14ac:dyDescent="0.2">
      <c r="A9" s="542"/>
      <c r="B9" s="503"/>
      <c r="C9" s="544"/>
      <c r="D9" s="546" t="s">
        <v>42</v>
      </c>
      <c r="E9" s="499">
        <v>13.22</v>
      </c>
      <c r="F9" s="499">
        <v>13.24</v>
      </c>
      <c r="G9" s="499">
        <v>13.26</v>
      </c>
      <c r="H9" s="499">
        <v>13.28</v>
      </c>
      <c r="I9" s="568">
        <v>13.3</v>
      </c>
      <c r="J9" s="499">
        <v>13.32</v>
      </c>
      <c r="K9" s="499">
        <v>13.34</v>
      </c>
      <c r="L9" s="518" t="s">
        <v>80</v>
      </c>
      <c r="M9" s="508" t="s">
        <v>258</v>
      </c>
      <c r="N9" s="117"/>
      <c r="O9" s="103" t="s">
        <v>381</v>
      </c>
      <c r="P9" s="129" t="s">
        <v>382</v>
      </c>
      <c r="Q9" s="351" t="s">
        <v>383</v>
      </c>
      <c r="R9" s="103">
        <v>0</v>
      </c>
      <c r="S9" s="352">
        <v>100</v>
      </c>
      <c r="T9" s="352">
        <v>100</v>
      </c>
      <c r="U9" s="352">
        <v>100</v>
      </c>
      <c r="V9" s="352">
        <v>100</v>
      </c>
      <c r="W9" s="353" t="s">
        <v>383</v>
      </c>
      <c r="X9" s="353" t="s">
        <v>384</v>
      </c>
      <c r="Y9" s="353" t="s">
        <v>385</v>
      </c>
      <c r="Z9" s="353" t="s">
        <v>386</v>
      </c>
      <c r="AA9" s="353" t="s">
        <v>387</v>
      </c>
      <c r="AB9" s="521"/>
      <c r="AC9" s="521"/>
      <c r="AD9" s="521"/>
    </row>
    <row r="10" spans="1:30" ht="55.5" customHeight="1" x14ac:dyDescent="0.2">
      <c r="A10" s="542"/>
      <c r="B10" s="503"/>
      <c r="C10" s="544"/>
      <c r="D10" s="547"/>
      <c r="E10" s="500"/>
      <c r="F10" s="500"/>
      <c r="G10" s="500"/>
      <c r="H10" s="500"/>
      <c r="I10" s="569"/>
      <c r="J10" s="500"/>
      <c r="K10" s="500"/>
      <c r="L10" s="519"/>
      <c r="M10" s="509"/>
      <c r="N10" s="118" t="s">
        <v>206</v>
      </c>
      <c r="O10" s="241" t="s">
        <v>261</v>
      </c>
      <c r="P10" s="81" t="s">
        <v>262</v>
      </c>
      <c r="Q10" s="354">
        <v>0.53</v>
      </c>
      <c r="R10" s="355">
        <v>0.53</v>
      </c>
      <c r="S10" s="356">
        <v>0.57999999999999996</v>
      </c>
      <c r="T10" s="356">
        <v>0.6</v>
      </c>
      <c r="U10" s="356">
        <v>0.62</v>
      </c>
      <c r="V10" s="355">
        <v>0.63</v>
      </c>
      <c r="W10" s="357">
        <v>220000000</v>
      </c>
      <c r="X10" s="358">
        <v>170000000</v>
      </c>
      <c r="Y10" s="358">
        <v>192000000</v>
      </c>
      <c r="Z10" s="358">
        <v>126000000</v>
      </c>
      <c r="AA10" s="358">
        <v>126000000</v>
      </c>
      <c r="AB10" s="521"/>
      <c r="AC10" s="521"/>
      <c r="AD10" s="521"/>
    </row>
    <row r="11" spans="1:30" ht="55.5" customHeight="1" x14ac:dyDescent="0.2">
      <c r="A11" s="542"/>
      <c r="B11" s="503"/>
      <c r="C11" s="544"/>
      <c r="D11" s="547"/>
      <c r="E11" s="500"/>
      <c r="F11" s="500"/>
      <c r="G11" s="500"/>
      <c r="H11" s="500"/>
      <c r="I11" s="569"/>
      <c r="J11" s="500"/>
      <c r="K11" s="500"/>
      <c r="L11" s="519"/>
      <c r="M11" s="509"/>
      <c r="N11" s="118" t="s">
        <v>207</v>
      </c>
      <c r="O11" s="76" t="s">
        <v>259</v>
      </c>
      <c r="P11" s="76" t="s">
        <v>260</v>
      </c>
      <c r="Q11" s="345">
        <f>4016/5405*100</f>
        <v>74.301572617946348</v>
      </c>
      <c r="R11" s="345">
        <f>3284/5854*100</f>
        <v>56.098394260334814</v>
      </c>
      <c r="S11" s="345">
        <f>3284/5664*100</f>
        <v>57.98022598870056</v>
      </c>
      <c r="T11" s="345">
        <f>3284/5488*100</f>
        <v>59.839650145772595</v>
      </c>
      <c r="U11" s="345">
        <f>3284/5265*100</f>
        <v>62.374169040835703</v>
      </c>
      <c r="V11" s="345">
        <f>3284/5084*100</f>
        <v>64.594807238394964</v>
      </c>
      <c r="W11" s="347">
        <f>(0.16%*1530437741962)*15%</f>
        <v>367305058.07088</v>
      </c>
      <c r="X11" s="347">
        <f>(0.16%*1530437741962)*15%</f>
        <v>367305058.07088</v>
      </c>
      <c r="Y11" s="347">
        <f>(0.16%*1530437741962)*15%</f>
        <v>367305058.07088</v>
      </c>
      <c r="Z11" s="347">
        <f>(0.16%*1530437741962)*15%</f>
        <v>367305058.07088</v>
      </c>
      <c r="AA11" s="347">
        <f>(0.16%*1530437741962)*15%</f>
        <v>367305058.07088</v>
      </c>
      <c r="AB11" s="521"/>
      <c r="AC11" s="521"/>
      <c r="AD11" s="521"/>
    </row>
    <row r="12" spans="1:30" ht="49.5" customHeight="1" x14ac:dyDescent="0.2">
      <c r="A12" s="542"/>
      <c r="B12" s="503"/>
      <c r="C12" s="545"/>
      <c r="D12" s="548"/>
      <c r="E12" s="501"/>
      <c r="F12" s="501"/>
      <c r="G12" s="501"/>
      <c r="H12" s="501"/>
      <c r="I12" s="570"/>
      <c r="J12" s="501"/>
      <c r="K12" s="501"/>
      <c r="L12" s="520"/>
      <c r="M12" s="510"/>
      <c r="N12" s="118" t="s">
        <v>215</v>
      </c>
      <c r="O12" s="107" t="s">
        <v>216</v>
      </c>
      <c r="P12" s="60" t="s">
        <v>217</v>
      </c>
      <c r="Q12" s="348">
        <v>0</v>
      </c>
      <c r="R12" s="349">
        <v>1</v>
      </c>
      <c r="S12" s="349">
        <v>1</v>
      </c>
      <c r="T12" s="349">
        <v>1</v>
      </c>
      <c r="U12" s="349">
        <v>1</v>
      </c>
      <c r="V12" s="359">
        <v>1</v>
      </c>
      <c r="W12" s="350">
        <v>200000000</v>
      </c>
      <c r="X12" s="350">
        <v>350000000</v>
      </c>
      <c r="Y12" s="350">
        <v>500000000</v>
      </c>
      <c r="Z12" s="350">
        <v>650000000</v>
      </c>
      <c r="AA12" s="350">
        <v>800000000</v>
      </c>
      <c r="AB12" s="521"/>
      <c r="AC12" s="521"/>
      <c r="AD12" s="521"/>
    </row>
    <row r="13" spans="1:30" ht="39" customHeight="1" x14ac:dyDescent="0.2">
      <c r="A13" s="542"/>
      <c r="B13" s="503"/>
      <c r="C13" s="499" t="s">
        <v>27</v>
      </c>
      <c r="D13" s="499" t="s">
        <v>1</v>
      </c>
      <c r="E13" s="499">
        <v>68.23</v>
      </c>
      <c r="F13" s="499">
        <v>68.75</v>
      </c>
      <c r="G13" s="499">
        <v>68.92</v>
      </c>
      <c r="H13" s="499">
        <v>69.010000000000005</v>
      </c>
      <c r="I13" s="499">
        <v>69.23</v>
      </c>
      <c r="J13" s="499">
        <v>69.55</v>
      </c>
      <c r="K13" s="499">
        <v>69.87</v>
      </c>
      <c r="L13" s="518" t="s">
        <v>81</v>
      </c>
      <c r="M13" s="508" t="s">
        <v>263</v>
      </c>
      <c r="N13" s="538" t="s">
        <v>168</v>
      </c>
      <c r="O13" s="554" t="s">
        <v>208</v>
      </c>
      <c r="P13" s="83" t="s">
        <v>209</v>
      </c>
      <c r="Q13" s="360">
        <v>145</v>
      </c>
      <c r="R13" s="361">
        <v>117</v>
      </c>
      <c r="S13" s="362">
        <v>104</v>
      </c>
      <c r="T13" s="362">
        <v>91</v>
      </c>
      <c r="U13" s="362">
        <v>77</v>
      </c>
      <c r="V13" s="363">
        <v>77</v>
      </c>
      <c r="W13" s="567">
        <v>18495938600</v>
      </c>
      <c r="X13" s="567">
        <v>18996800000</v>
      </c>
      <c r="Y13" s="567">
        <v>19320700000</v>
      </c>
      <c r="Z13" s="567">
        <v>19335450000</v>
      </c>
      <c r="AA13" s="567">
        <v>19556900000</v>
      </c>
      <c r="AB13" s="521"/>
      <c r="AC13" s="521"/>
      <c r="AD13" s="521"/>
    </row>
    <row r="14" spans="1:30" ht="36.75" customHeight="1" x14ac:dyDescent="0.2">
      <c r="A14" s="542"/>
      <c r="B14" s="503"/>
      <c r="C14" s="500"/>
      <c r="D14" s="500"/>
      <c r="E14" s="500"/>
      <c r="F14" s="500"/>
      <c r="G14" s="500"/>
      <c r="H14" s="500"/>
      <c r="I14" s="500"/>
      <c r="J14" s="500"/>
      <c r="K14" s="500"/>
      <c r="L14" s="519"/>
      <c r="M14" s="509"/>
      <c r="N14" s="539"/>
      <c r="O14" s="555"/>
      <c r="P14" s="84" t="s">
        <v>210</v>
      </c>
      <c r="Q14" s="360">
        <v>3.8</v>
      </c>
      <c r="R14" s="364">
        <v>12</v>
      </c>
      <c r="S14" s="362">
        <v>11</v>
      </c>
      <c r="T14" s="362">
        <v>10</v>
      </c>
      <c r="U14" s="362">
        <v>9</v>
      </c>
      <c r="V14" s="363">
        <v>9</v>
      </c>
      <c r="W14" s="567"/>
      <c r="X14" s="567"/>
      <c r="Y14" s="567"/>
      <c r="Z14" s="567"/>
      <c r="AA14" s="567"/>
      <c r="AB14" s="521"/>
      <c r="AC14" s="521"/>
      <c r="AD14" s="521"/>
    </row>
    <row r="15" spans="1:30" ht="36" customHeight="1" x14ac:dyDescent="0.2">
      <c r="A15" s="542"/>
      <c r="B15" s="503"/>
      <c r="C15" s="500"/>
      <c r="D15" s="500"/>
      <c r="E15" s="500"/>
      <c r="F15" s="500"/>
      <c r="G15" s="500"/>
      <c r="H15" s="500"/>
      <c r="I15" s="500"/>
      <c r="J15" s="500"/>
      <c r="K15" s="500"/>
      <c r="L15" s="519"/>
      <c r="M15" s="509"/>
      <c r="N15" s="540"/>
      <c r="O15" s="556"/>
      <c r="P15" s="84" t="s">
        <v>211</v>
      </c>
      <c r="Q15" s="361">
        <v>4</v>
      </c>
      <c r="R15" s="365">
        <v>1.8</v>
      </c>
      <c r="S15" s="366">
        <v>1.7</v>
      </c>
      <c r="T15" s="366">
        <v>1.6</v>
      </c>
      <c r="U15" s="366">
        <v>1.5</v>
      </c>
      <c r="V15" s="367">
        <v>1.5</v>
      </c>
      <c r="W15" s="567"/>
      <c r="X15" s="567"/>
      <c r="Y15" s="567"/>
      <c r="Z15" s="567"/>
      <c r="AA15" s="567"/>
      <c r="AB15" s="521"/>
      <c r="AC15" s="521"/>
      <c r="AD15" s="521"/>
    </row>
    <row r="16" spans="1:30" ht="41.25" customHeight="1" x14ac:dyDescent="0.2">
      <c r="A16" s="542"/>
      <c r="B16" s="503"/>
      <c r="C16" s="500"/>
      <c r="D16" s="500"/>
      <c r="E16" s="500"/>
      <c r="F16" s="500"/>
      <c r="G16" s="500"/>
      <c r="H16" s="500"/>
      <c r="I16" s="500"/>
      <c r="J16" s="500"/>
      <c r="K16" s="500"/>
      <c r="L16" s="519"/>
      <c r="M16" s="509"/>
      <c r="N16" s="119" t="s">
        <v>165</v>
      </c>
      <c r="O16" s="55" t="s">
        <v>171</v>
      </c>
      <c r="P16" s="62" t="s">
        <v>164</v>
      </c>
      <c r="Q16" s="368">
        <v>24.7</v>
      </c>
      <c r="R16" s="76">
        <v>25.2</v>
      </c>
      <c r="S16" s="368">
        <v>25.5</v>
      </c>
      <c r="T16" s="368">
        <v>25.9</v>
      </c>
      <c r="U16" s="368">
        <v>30.1</v>
      </c>
      <c r="V16" s="369">
        <v>30.3</v>
      </c>
      <c r="W16" s="370">
        <f>'[1]TC 4.3 Rencana ProgKegSubKeg'!$O$50+'[1]TC 4.3 Rencana ProgKegSubKeg'!$O$49+'[1]TC 4.3 Rencana ProgKegSubKeg'!$O$48+'[1]TC 4.3 Rencana ProgKegSubKeg'!$O$47+'[1]TC 4.3 Rencana ProgKegSubKeg'!$O$45+'[1]TC 4.3 Rencana ProgKegSubKeg'!$O$44+'[1]TC 4.3 Rencana ProgKegSubKeg'!$O$43+'[1]TC 4.3 Rencana ProgKegSubKeg'!$O$41+'[1]TC 4.3 Rencana ProgKegSubKeg'!$O$40</f>
        <v>8209356500</v>
      </c>
      <c r="X16" s="370">
        <f>'[1]TC 4.3 Rencana ProgKegSubKeg'!$Q$40+'[1]TC 4.3 Rencana ProgKegSubKeg'!$Q$41+'[1]TC 4.3 Rencana ProgKegSubKeg'!$Q$43+'[1]TC 4.3 Rencana ProgKegSubKeg'!$Q$44+'[1]TC 4.3 Rencana ProgKegSubKeg'!$Q$45+'[1]TC 4.3 Rencana ProgKegSubKeg'!$Q$47+'[1]TC 4.3 Rencana ProgKegSubKeg'!$Q$48+'[1]TC 4.3 Rencana ProgKegSubKeg'!$Q$49+'[1]TC 4.3 Rencana ProgKegSubKeg'!$Q$50</f>
        <v>8477564000</v>
      </c>
      <c r="Y16" s="370">
        <f>'[1]TC 4.3 Rencana ProgKegSubKeg'!$S$50+'[1]TC 4.3 Rencana ProgKegSubKeg'!$S$49+'[1]TC 4.3 Rencana ProgKegSubKeg'!$S$48+'[1]TC 4.3 Rencana ProgKegSubKeg'!$S$47+'[1]TC 4.3 Rencana ProgKegSubKeg'!$S$45+'[1]TC 4.3 Rencana ProgKegSubKeg'!$S$44+'[1]TC 4.3 Rencana ProgKegSubKeg'!$S$43+'[1]TC 4.3 Rencana ProgKegSubKeg'!$S$41+'[1]TC 4.3 Rencana ProgKegSubKeg'!$S$40</f>
        <v>8929866000</v>
      </c>
      <c r="Z16" s="370">
        <f>'[1]TC 4.3 Rencana ProgKegSubKeg'!$U$40+'[1]TC 4.3 Rencana ProgKegSubKeg'!$U$41+'[1]TC 4.3 Rencana ProgKegSubKeg'!$U$43+'[1]TC 4.3 Rencana ProgKegSubKeg'!$U$44+'[1]TC 4.3 Rencana ProgKegSubKeg'!$U$45+'[1]TC 4.3 Rencana ProgKegSubKeg'!$U$47+'[1]TC 4.3 Rencana ProgKegSubKeg'!$U$48+'[1]TC 4.3 Rencana ProgKegSubKeg'!$U$49+'[1]TC 4.3 Rencana ProgKegSubKeg'!$U$50</f>
        <v>9603469400</v>
      </c>
      <c r="AA16" s="370">
        <f>'[1]TC 4.3 Rencana ProgKegSubKeg'!$W$50+'[1]TC 4.3 Rencana ProgKegSubKeg'!$W$49+'[1]TC 4.3 Rencana ProgKegSubKeg'!$W$48+'[1]TC 4.3 Rencana ProgKegSubKeg'!$W$47+'[1]TC 4.3 Rencana ProgKegSubKeg'!$W$45+'[1]TC 4.3 Rencana ProgKegSubKeg'!$W$44+'[1]TC 4.3 Rencana ProgKegSubKeg'!$W$43+'[1]TC 4.3 Rencana ProgKegSubKeg'!$W$41+'[1]TC 4.3 Rencana ProgKegSubKeg'!$W$40</f>
        <v>10360721500</v>
      </c>
      <c r="AB16" s="521"/>
      <c r="AC16" s="521"/>
      <c r="AD16" s="521"/>
    </row>
    <row r="17" spans="1:30" ht="27" customHeight="1" x14ac:dyDescent="0.2">
      <c r="A17" s="542"/>
      <c r="B17" s="503"/>
      <c r="C17" s="500"/>
      <c r="D17" s="500"/>
      <c r="E17" s="500"/>
      <c r="F17" s="500"/>
      <c r="G17" s="500"/>
      <c r="H17" s="500"/>
      <c r="I17" s="500"/>
      <c r="J17" s="500"/>
      <c r="K17" s="500"/>
      <c r="L17" s="519"/>
      <c r="M17" s="509"/>
      <c r="N17" s="437" t="s">
        <v>166</v>
      </c>
      <c r="O17" s="107"/>
      <c r="P17" s="58"/>
      <c r="Q17" s="144"/>
      <c r="R17" s="76"/>
      <c r="S17" s="256"/>
      <c r="T17" s="256"/>
      <c r="U17" s="256"/>
      <c r="V17" s="371"/>
      <c r="W17" s="350"/>
      <c r="X17" s="350"/>
      <c r="Y17" s="350"/>
      <c r="Z17" s="350"/>
      <c r="AA17" s="350"/>
      <c r="AB17" s="521"/>
      <c r="AC17" s="521"/>
      <c r="AD17" s="521"/>
    </row>
    <row r="18" spans="1:30" ht="45.75" customHeight="1" x14ac:dyDescent="0.2">
      <c r="A18" s="542"/>
      <c r="B18" s="503"/>
      <c r="C18" s="500"/>
      <c r="D18" s="500"/>
      <c r="E18" s="500"/>
      <c r="F18" s="500"/>
      <c r="G18" s="500"/>
      <c r="H18" s="500"/>
      <c r="I18" s="500"/>
      <c r="J18" s="500"/>
      <c r="K18" s="500"/>
      <c r="L18" s="519"/>
      <c r="M18" s="509"/>
      <c r="N18" s="119" t="s">
        <v>115</v>
      </c>
      <c r="O18" s="131" t="s">
        <v>294</v>
      </c>
      <c r="P18" s="108" t="s">
        <v>295</v>
      </c>
      <c r="Q18" s="372">
        <v>0.15</v>
      </c>
      <c r="R18" s="373">
        <v>10.526315789473683</v>
      </c>
      <c r="S18" s="374">
        <v>15.789473684210526</v>
      </c>
      <c r="T18" s="374">
        <v>21.052631578947366</v>
      </c>
      <c r="U18" s="374">
        <v>26.315789473684209</v>
      </c>
      <c r="V18" s="374">
        <v>26.315789473684209</v>
      </c>
      <c r="W18" s="375">
        <v>50000000</v>
      </c>
      <c r="X18" s="375">
        <v>75000000</v>
      </c>
      <c r="Y18" s="375">
        <v>200000000</v>
      </c>
      <c r="Z18" s="375">
        <v>250000000</v>
      </c>
      <c r="AA18" s="375">
        <v>250000000</v>
      </c>
      <c r="AB18" s="521"/>
      <c r="AC18" s="521"/>
      <c r="AD18" s="521"/>
    </row>
    <row r="19" spans="1:30" ht="48.75" customHeight="1" x14ac:dyDescent="0.2">
      <c r="A19" s="542"/>
      <c r="B19" s="503"/>
      <c r="C19" s="500"/>
      <c r="D19" s="500"/>
      <c r="E19" s="500"/>
      <c r="F19" s="500"/>
      <c r="G19" s="500"/>
      <c r="H19" s="500"/>
      <c r="I19" s="500"/>
      <c r="J19" s="500"/>
      <c r="K19" s="500"/>
      <c r="L19" s="519"/>
      <c r="M19" s="509"/>
      <c r="N19" s="516" t="s">
        <v>167</v>
      </c>
      <c r="O19" s="143" t="s">
        <v>131</v>
      </c>
      <c r="P19" s="143" t="s">
        <v>132</v>
      </c>
      <c r="Q19" s="161">
        <v>76</v>
      </c>
      <c r="R19" s="161">
        <v>75</v>
      </c>
      <c r="S19" s="283">
        <v>78</v>
      </c>
      <c r="T19" s="283">
        <v>81</v>
      </c>
      <c r="U19" s="283">
        <v>83</v>
      </c>
      <c r="V19" s="283">
        <v>85</v>
      </c>
      <c r="W19" s="439">
        <v>4300000000</v>
      </c>
      <c r="X19" s="439">
        <v>5300000000</v>
      </c>
      <c r="Y19" s="439">
        <v>6300000000</v>
      </c>
      <c r="Z19" s="439">
        <v>7300000000</v>
      </c>
      <c r="AA19" s="439">
        <v>8400000000</v>
      </c>
      <c r="AB19" s="521"/>
      <c r="AC19" s="521"/>
      <c r="AD19" s="521"/>
    </row>
    <row r="20" spans="1:30" ht="60" customHeight="1" x14ac:dyDescent="0.2">
      <c r="A20" s="542"/>
      <c r="B20" s="503"/>
      <c r="C20" s="501"/>
      <c r="D20" s="501"/>
      <c r="E20" s="501"/>
      <c r="F20" s="501"/>
      <c r="G20" s="501"/>
      <c r="H20" s="501"/>
      <c r="I20" s="501"/>
      <c r="J20" s="501"/>
      <c r="K20" s="501"/>
      <c r="L20" s="520"/>
      <c r="M20" s="510"/>
      <c r="N20" s="517"/>
      <c r="O20" s="143" t="s">
        <v>133</v>
      </c>
      <c r="P20" s="143" t="s">
        <v>134</v>
      </c>
      <c r="Q20" s="161">
        <v>60</v>
      </c>
      <c r="R20" s="161">
        <v>65</v>
      </c>
      <c r="S20" s="283">
        <v>68</v>
      </c>
      <c r="T20" s="283">
        <v>71</v>
      </c>
      <c r="U20" s="283">
        <v>73</v>
      </c>
      <c r="V20" s="283">
        <v>75</v>
      </c>
      <c r="W20" s="439">
        <v>1625000000</v>
      </c>
      <c r="X20" s="439">
        <v>1950000000</v>
      </c>
      <c r="Y20" s="439">
        <v>2750000000</v>
      </c>
      <c r="Z20" s="439">
        <v>3050000000</v>
      </c>
      <c r="AA20" s="439">
        <v>3350000000</v>
      </c>
      <c r="AB20" s="521"/>
      <c r="AC20" s="521"/>
      <c r="AD20" s="521"/>
    </row>
    <row r="21" spans="1:30" ht="66" customHeight="1" x14ac:dyDescent="0.2">
      <c r="A21" s="542"/>
      <c r="B21" s="503"/>
      <c r="C21" s="499" t="s">
        <v>28</v>
      </c>
      <c r="D21" s="546" t="s">
        <v>11</v>
      </c>
      <c r="E21" s="511">
        <v>96.52</v>
      </c>
      <c r="F21" s="511">
        <v>97</v>
      </c>
      <c r="G21" s="511">
        <v>98</v>
      </c>
      <c r="H21" s="511">
        <v>98</v>
      </c>
      <c r="I21" s="511">
        <v>98</v>
      </c>
      <c r="J21" s="511">
        <v>98</v>
      </c>
      <c r="K21" s="511">
        <v>98</v>
      </c>
      <c r="L21" s="518" t="s">
        <v>82</v>
      </c>
      <c r="M21" s="508" t="s">
        <v>263</v>
      </c>
      <c r="N21" s="538" t="s">
        <v>141</v>
      </c>
      <c r="O21" s="554" t="s">
        <v>208</v>
      </c>
      <c r="P21" s="83" t="s">
        <v>209</v>
      </c>
      <c r="Q21" s="360">
        <v>145</v>
      </c>
      <c r="R21" s="361">
        <v>117</v>
      </c>
      <c r="S21" s="362">
        <v>104</v>
      </c>
      <c r="T21" s="362">
        <v>91</v>
      </c>
      <c r="U21" s="362">
        <v>77</v>
      </c>
      <c r="V21" s="363">
        <v>77</v>
      </c>
      <c r="W21" s="376">
        <v>40055023533</v>
      </c>
      <c r="X21" s="376">
        <v>40055023533</v>
      </c>
      <c r="Y21" s="376">
        <v>40055023533</v>
      </c>
      <c r="Z21" s="376">
        <v>40055023533</v>
      </c>
      <c r="AA21" s="376">
        <v>40055023533</v>
      </c>
      <c r="AB21" s="521"/>
      <c r="AC21" s="521"/>
      <c r="AD21" s="521"/>
    </row>
    <row r="22" spans="1:30" ht="33.75" customHeight="1" x14ac:dyDescent="0.2">
      <c r="A22" s="542"/>
      <c r="B22" s="503"/>
      <c r="C22" s="500"/>
      <c r="D22" s="547"/>
      <c r="E22" s="512"/>
      <c r="F22" s="512"/>
      <c r="G22" s="512"/>
      <c r="H22" s="512"/>
      <c r="I22" s="512"/>
      <c r="J22" s="512"/>
      <c r="K22" s="512"/>
      <c r="L22" s="519"/>
      <c r="M22" s="509"/>
      <c r="N22" s="539"/>
      <c r="O22" s="555"/>
      <c r="P22" s="84" t="s">
        <v>210</v>
      </c>
      <c r="Q22" s="360">
        <v>3.8</v>
      </c>
      <c r="R22" s="364">
        <v>12</v>
      </c>
      <c r="S22" s="362">
        <v>11</v>
      </c>
      <c r="T22" s="362">
        <v>10</v>
      </c>
      <c r="U22" s="362">
        <v>9</v>
      </c>
      <c r="V22" s="363">
        <v>9</v>
      </c>
      <c r="W22" s="524">
        <v>55743580000</v>
      </c>
      <c r="X22" s="524">
        <v>55849020000</v>
      </c>
      <c r="Y22" s="524">
        <v>56337500000</v>
      </c>
      <c r="Z22" s="524">
        <v>56445100000</v>
      </c>
      <c r="AA22" s="524">
        <v>57345447000</v>
      </c>
      <c r="AB22" s="521"/>
      <c r="AC22" s="521"/>
      <c r="AD22" s="521"/>
    </row>
    <row r="23" spans="1:30" ht="31.5" customHeight="1" x14ac:dyDescent="0.2">
      <c r="A23" s="542"/>
      <c r="B23" s="503"/>
      <c r="C23" s="500"/>
      <c r="D23" s="547"/>
      <c r="E23" s="512"/>
      <c r="F23" s="512"/>
      <c r="G23" s="512"/>
      <c r="H23" s="512"/>
      <c r="I23" s="512"/>
      <c r="J23" s="512"/>
      <c r="K23" s="512"/>
      <c r="L23" s="519"/>
      <c r="M23" s="509"/>
      <c r="N23" s="540"/>
      <c r="O23" s="556"/>
      <c r="P23" s="84" t="s">
        <v>211</v>
      </c>
      <c r="Q23" s="361">
        <v>4</v>
      </c>
      <c r="R23" s="365">
        <v>1.8</v>
      </c>
      <c r="S23" s="366">
        <v>1.7</v>
      </c>
      <c r="T23" s="366">
        <v>1.6</v>
      </c>
      <c r="U23" s="366">
        <v>1.5</v>
      </c>
      <c r="V23" s="367">
        <v>1.5</v>
      </c>
      <c r="W23" s="524"/>
      <c r="X23" s="524"/>
      <c r="Y23" s="524"/>
      <c r="Z23" s="524"/>
      <c r="AA23" s="524"/>
      <c r="AB23" s="521"/>
      <c r="AC23" s="521"/>
      <c r="AD23" s="521"/>
    </row>
    <row r="24" spans="1:30" ht="32.25" customHeight="1" x14ac:dyDescent="0.2">
      <c r="A24" s="542"/>
      <c r="B24" s="503"/>
      <c r="C24" s="500"/>
      <c r="D24" s="547"/>
      <c r="E24" s="512"/>
      <c r="F24" s="512"/>
      <c r="G24" s="512"/>
      <c r="H24" s="512"/>
      <c r="I24" s="512"/>
      <c r="J24" s="512"/>
      <c r="K24" s="512"/>
      <c r="L24" s="519"/>
      <c r="M24" s="509"/>
      <c r="N24" s="119" t="s">
        <v>166</v>
      </c>
      <c r="O24" s="192" t="s">
        <v>449</v>
      </c>
      <c r="P24" s="58" t="s">
        <v>450</v>
      </c>
      <c r="Q24" s="377">
        <v>0.01</v>
      </c>
      <c r="R24" s="378">
        <v>45</v>
      </c>
      <c r="S24" s="379">
        <v>50</v>
      </c>
      <c r="T24" s="379">
        <v>55</v>
      </c>
      <c r="U24" s="379">
        <v>60</v>
      </c>
      <c r="V24" s="379">
        <v>65</v>
      </c>
      <c r="W24" s="380">
        <f>W25</f>
        <v>350000000</v>
      </c>
      <c r="X24" s="380">
        <f t="shared" ref="X24:AA24" si="0">X25</f>
        <v>367500000</v>
      </c>
      <c r="Y24" s="380">
        <f t="shared" si="0"/>
        <v>392000000</v>
      </c>
      <c r="Z24" s="380">
        <f t="shared" si="0"/>
        <v>458640000</v>
      </c>
      <c r="AA24" s="380">
        <f t="shared" si="0"/>
        <v>423500000</v>
      </c>
      <c r="AB24" s="521"/>
      <c r="AC24" s="521"/>
      <c r="AD24" s="521"/>
    </row>
    <row r="25" spans="1:30" ht="30" x14ac:dyDescent="0.2">
      <c r="A25" s="542"/>
      <c r="B25" s="503"/>
      <c r="C25" s="500"/>
      <c r="D25" s="548"/>
      <c r="E25" s="513"/>
      <c r="F25" s="513"/>
      <c r="G25" s="513"/>
      <c r="H25" s="513"/>
      <c r="I25" s="513"/>
      <c r="J25" s="513"/>
      <c r="K25" s="513"/>
      <c r="L25" s="520"/>
      <c r="M25" s="510"/>
      <c r="N25" s="119" t="s">
        <v>196</v>
      </c>
      <c r="O25" s="107" t="s">
        <v>197</v>
      </c>
      <c r="P25" s="60" t="s">
        <v>198</v>
      </c>
      <c r="Q25" s="381" t="s">
        <v>199</v>
      </c>
      <c r="R25" s="76" t="s">
        <v>200</v>
      </c>
      <c r="S25" s="368">
        <v>98</v>
      </c>
      <c r="T25" s="382" t="s">
        <v>201</v>
      </c>
      <c r="U25" s="382" t="s">
        <v>202</v>
      </c>
      <c r="V25" s="383" t="s">
        <v>203</v>
      </c>
      <c r="W25" s="370">
        <v>350000000</v>
      </c>
      <c r="X25" s="370">
        <f>(W25*5%)+W25</f>
        <v>367500000</v>
      </c>
      <c r="Y25" s="370">
        <f>(W25*12%)+W25</f>
        <v>392000000</v>
      </c>
      <c r="Z25" s="370">
        <f>(Y25*17%)+Y25</f>
        <v>458640000</v>
      </c>
      <c r="AA25" s="370">
        <f>(W25*21%)+W25</f>
        <v>423500000</v>
      </c>
      <c r="AB25" s="521"/>
      <c r="AC25" s="521"/>
      <c r="AD25" s="521"/>
    </row>
    <row r="26" spans="1:30" ht="58.5" customHeight="1" x14ac:dyDescent="0.2">
      <c r="A26" s="542"/>
      <c r="B26" s="503"/>
      <c r="C26" s="500"/>
      <c r="D26" s="496" t="s">
        <v>41</v>
      </c>
      <c r="E26" s="511">
        <v>34.700000000000003</v>
      </c>
      <c r="F26" s="511">
        <v>27.5</v>
      </c>
      <c r="G26" s="511">
        <v>24.2</v>
      </c>
      <c r="H26" s="511">
        <v>20.9</v>
      </c>
      <c r="I26" s="511">
        <v>17.600000000000001</v>
      </c>
      <c r="J26" s="511">
        <v>15.8</v>
      </c>
      <c r="K26" s="511">
        <v>14.2</v>
      </c>
      <c r="L26" s="518" t="s">
        <v>81</v>
      </c>
      <c r="M26" s="238" t="s">
        <v>460</v>
      </c>
      <c r="N26" s="146"/>
      <c r="O26" s="103" t="s">
        <v>170</v>
      </c>
      <c r="P26" s="85" t="s">
        <v>169</v>
      </c>
      <c r="Q26" s="227">
        <v>5.4</v>
      </c>
      <c r="R26" s="102">
        <v>5.0999999999999996</v>
      </c>
      <c r="S26" s="258">
        <v>5</v>
      </c>
      <c r="T26" s="258">
        <v>4.8</v>
      </c>
      <c r="U26" s="258">
        <v>4.5</v>
      </c>
      <c r="V26" s="384">
        <v>4.3</v>
      </c>
      <c r="W26" s="385">
        <f>'[1]TC 4.3 Rencana ProgKegSubKeg'!$O$60+'[1]TC 4.3 Rencana ProgKegSubKeg'!$O$58+'[1]TC 4.3 Rencana ProgKegSubKeg'!$O$57+'[1]TC 4.3 Rencana ProgKegSubKeg'!$O$56+'[1]TC 4.3 Rencana ProgKegSubKeg'!$O$53+'[1]TC 4.3 Rencana ProgKegSubKeg'!$O$52</f>
        <v>3056216090</v>
      </c>
      <c r="X26" s="385">
        <f>'[1]TC 4.3 Rencana ProgKegSubKeg'!$Q$52+'[1]TC 4.3 Rencana ProgKegSubKeg'!$Q$53+'[1]TC 4.3 Rencana ProgKegSubKeg'!$Q$56+'[1]TC 4.3 Rencana ProgKegSubKeg'!$Q$57+'[1]TC 4.3 Rencana ProgKegSubKeg'!$Q$58+'[1]TC 4.3 Rencana ProgKegSubKeg'!$Q$60</f>
        <v>3164350600</v>
      </c>
      <c r="Y26" s="385">
        <f>'[1]TC 4.3 Rencana ProgKegSubKeg'!$S$60+'[1]TC 4.3 Rencana ProgKegSubKeg'!$S$58+'[1]TC 4.3 Rencana ProgKegSubKeg'!$S$57+'[1]TC 4.3 Rencana ProgKegSubKeg'!$S$56+'[1]TC 4.3 Rencana ProgKegSubKeg'!$S$53+'[1]TC 4.3 Rencana ProgKegSubKeg'!$S$52</f>
        <v>3289260000</v>
      </c>
      <c r="Z26" s="385">
        <f>'[1]TC 4.3 Rencana ProgKegSubKeg'!$U$52+'[1]TC 4.3 Rencana ProgKegSubKeg'!$U$53+'[1]TC 4.3 Rencana ProgKegSubKeg'!$U$56+'[1]TC 4.3 Rencana ProgKegSubKeg'!$U$57+'[1]TC 4.3 Rencana ProgKegSubKeg'!$U$58+'[1]TC 4.3 Rencana ProgKegSubKeg'!$U$60</f>
        <v>3413954350</v>
      </c>
      <c r="AA26" s="385">
        <f>'[1]TC 4.3 Rencana ProgKegSubKeg'!$W$60+'[1]TC 4.3 Rencana ProgKegSubKeg'!$W$58+'[1]TC 4.3 Rencana ProgKegSubKeg'!$W$57+'[1]TC 4.3 Rencana ProgKegSubKeg'!$W$56+'[1]TC 4.3 Rencana ProgKegSubKeg'!$W$53+'[1]TC 4.3 Rencana ProgKegSubKeg'!$W$52</f>
        <v>3528716090</v>
      </c>
      <c r="AB26" s="521"/>
      <c r="AC26" s="521"/>
      <c r="AD26" s="521"/>
    </row>
    <row r="27" spans="1:30" ht="58.5" customHeight="1" x14ac:dyDescent="0.2">
      <c r="A27" s="542"/>
      <c r="B27" s="503"/>
      <c r="C27" s="500"/>
      <c r="D27" s="497"/>
      <c r="E27" s="512"/>
      <c r="F27" s="512"/>
      <c r="G27" s="512"/>
      <c r="H27" s="512"/>
      <c r="I27" s="512"/>
      <c r="J27" s="512"/>
      <c r="K27" s="512"/>
      <c r="L27" s="519"/>
      <c r="M27" s="505" t="s">
        <v>213</v>
      </c>
      <c r="N27" s="538"/>
      <c r="O27" s="530" t="s">
        <v>208</v>
      </c>
      <c r="P27" s="83" t="s">
        <v>209</v>
      </c>
      <c r="Q27" s="360">
        <v>145</v>
      </c>
      <c r="R27" s="361">
        <v>117</v>
      </c>
      <c r="S27" s="362">
        <v>104</v>
      </c>
      <c r="T27" s="362">
        <v>91</v>
      </c>
      <c r="U27" s="362">
        <v>77</v>
      </c>
      <c r="V27" s="362">
        <v>77</v>
      </c>
      <c r="W27" s="386">
        <v>40055023533</v>
      </c>
      <c r="X27" s="386">
        <v>40055023533</v>
      </c>
      <c r="Y27" s="386">
        <v>40055023533</v>
      </c>
      <c r="Z27" s="386">
        <v>40055023533</v>
      </c>
      <c r="AA27" s="386">
        <v>40055023533</v>
      </c>
      <c r="AB27" s="521"/>
      <c r="AC27" s="521"/>
      <c r="AD27" s="521"/>
    </row>
    <row r="28" spans="1:30" ht="58.5" customHeight="1" x14ac:dyDescent="0.2">
      <c r="A28" s="542"/>
      <c r="B28" s="503"/>
      <c r="C28" s="500"/>
      <c r="D28" s="497"/>
      <c r="E28" s="512"/>
      <c r="F28" s="512"/>
      <c r="G28" s="512"/>
      <c r="H28" s="512"/>
      <c r="I28" s="512"/>
      <c r="J28" s="512"/>
      <c r="K28" s="512"/>
      <c r="L28" s="519"/>
      <c r="M28" s="506"/>
      <c r="N28" s="539"/>
      <c r="O28" s="531"/>
      <c r="P28" s="84" t="s">
        <v>210</v>
      </c>
      <c r="Q28" s="360">
        <v>3.8</v>
      </c>
      <c r="R28" s="364">
        <v>12</v>
      </c>
      <c r="S28" s="362">
        <v>11</v>
      </c>
      <c r="T28" s="362">
        <v>10</v>
      </c>
      <c r="U28" s="362">
        <v>9</v>
      </c>
      <c r="V28" s="362">
        <v>9</v>
      </c>
      <c r="W28" s="236">
        <v>55743580000</v>
      </c>
      <c r="X28" s="236">
        <v>55849020000</v>
      </c>
      <c r="Y28" s="236">
        <v>56337500000</v>
      </c>
      <c r="Z28" s="236">
        <v>56445100000</v>
      </c>
      <c r="AA28" s="236">
        <v>57345447000</v>
      </c>
      <c r="AB28" s="521"/>
      <c r="AC28" s="521"/>
      <c r="AD28" s="521"/>
    </row>
    <row r="29" spans="1:30" ht="58.5" customHeight="1" x14ac:dyDescent="0.2">
      <c r="A29" s="542"/>
      <c r="B29" s="503"/>
      <c r="C29" s="500"/>
      <c r="D29" s="497"/>
      <c r="E29" s="512"/>
      <c r="F29" s="512"/>
      <c r="G29" s="512"/>
      <c r="H29" s="512"/>
      <c r="I29" s="512"/>
      <c r="J29" s="512"/>
      <c r="K29" s="512"/>
      <c r="L29" s="519"/>
      <c r="M29" s="507"/>
      <c r="N29" s="540"/>
      <c r="O29" s="532"/>
      <c r="P29" s="84" t="s">
        <v>211</v>
      </c>
      <c r="Q29" s="361">
        <v>4</v>
      </c>
      <c r="R29" s="365">
        <v>1.8</v>
      </c>
      <c r="S29" s="366">
        <v>1.7</v>
      </c>
      <c r="T29" s="366">
        <v>1.6</v>
      </c>
      <c r="U29" s="366">
        <v>1.5</v>
      </c>
      <c r="V29" s="366">
        <v>1.5</v>
      </c>
      <c r="W29" s="237"/>
      <c r="X29" s="237"/>
      <c r="Y29" s="237"/>
      <c r="Z29" s="237"/>
      <c r="AA29" s="237"/>
      <c r="AB29" s="521"/>
      <c r="AC29" s="521"/>
      <c r="AD29" s="521"/>
    </row>
    <row r="30" spans="1:30" ht="35.25" customHeight="1" x14ac:dyDescent="0.2">
      <c r="A30" s="542"/>
      <c r="B30" s="503"/>
      <c r="C30" s="500"/>
      <c r="D30" s="497"/>
      <c r="E30" s="512"/>
      <c r="F30" s="512"/>
      <c r="G30" s="512"/>
      <c r="H30" s="512"/>
      <c r="I30" s="512"/>
      <c r="J30" s="512"/>
      <c r="K30" s="512"/>
      <c r="L30" s="519"/>
      <c r="M30" s="246"/>
      <c r="N30" s="140" t="s">
        <v>97</v>
      </c>
      <c r="O30" s="242" t="s">
        <v>379</v>
      </c>
      <c r="P30" s="64" t="s">
        <v>380</v>
      </c>
      <c r="Q30" s="387">
        <v>0.98</v>
      </c>
      <c r="R30" s="131">
        <v>100</v>
      </c>
      <c r="S30" s="254">
        <v>100</v>
      </c>
      <c r="T30" s="254">
        <v>100</v>
      </c>
      <c r="U30" s="254">
        <v>100</v>
      </c>
      <c r="V30" s="254">
        <v>100</v>
      </c>
      <c r="W30" s="388">
        <v>504278744</v>
      </c>
      <c r="X30" s="388">
        <v>713522502</v>
      </c>
      <c r="Y30" s="388">
        <v>118920000</v>
      </c>
      <c r="Z30" s="388">
        <v>907338060</v>
      </c>
      <c r="AA30" s="388">
        <v>1026037023</v>
      </c>
      <c r="AB30" s="521"/>
      <c r="AC30" s="521"/>
      <c r="AD30" s="521"/>
    </row>
    <row r="31" spans="1:30" ht="40.5" customHeight="1" x14ac:dyDescent="0.2">
      <c r="A31" s="542"/>
      <c r="B31" s="503"/>
      <c r="C31" s="500"/>
      <c r="D31" s="497"/>
      <c r="E31" s="512"/>
      <c r="F31" s="512"/>
      <c r="G31" s="512"/>
      <c r="H31" s="512"/>
      <c r="I31" s="512"/>
      <c r="J31" s="512"/>
      <c r="K31" s="512"/>
      <c r="L31" s="519"/>
      <c r="M31" s="246"/>
      <c r="N31" s="516" t="s">
        <v>212</v>
      </c>
      <c r="O31" s="70" t="s">
        <v>142</v>
      </c>
      <c r="P31" s="75" t="s">
        <v>143</v>
      </c>
      <c r="Q31" s="187" t="s">
        <v>144</v>
      </c>
      <c r="R31" s="279" t="s">
        <v>144</v>
      </c>
      <c r="S31" s="279" t="s">
        <v>145</v>
      </c>
      <c r="T31" s="279" t="s">
        <v>146</v>
      </c>
      <c r="U31" s="279" t="s">
        <v>147</v>
      </c>
      <c r="V31" s="279">
        <v>1</v>
      </c>
      <c r="W31" s="280">
        <v>1330000000</v>
      </c>
      <c r="X31" s="280">
        <v>1480000000</v>
      </c>
      <c r="Y31" s="280">
        <v>1480000000</v>
      </c>
      <c r="Z31" s="280">
        <v>1480000000</v>
      </c>
      <c r="AA31" s="280">
        <v>1730000000</v>
      </c>
      <c r="AB31" s="521"/>
      <c r="AC31" s="521"/>
      <c r="AD31" s="521"/>
    </row>
    <row r="32" spans="1:30" ht="50.25" customHeight="1" x14ac:dyDescent="0.2">
      <c r="A32" s="542"/>
      <c r="B32" s="503"/>
      <c r="C32" s="500"/>
      <c r="D32" s="497"/>
      <c r="E32" s="512"/>
      <c r="F32" s="512"/>
      <c r="G32" s="512"/>
      <c r="H32" s="512"/>
      <c r="I32" s="512"/>
      <c r="J32" s="512"/>
      <c r="K32" s="512"/>
      <c r="L32" s="519"/>
      <c r="M32" s="246"/>
      <c r="N32" s="517"/>
      <c r="O32" s="70" t="s">
        <v>148</v>
      </c>
      <c r="P32" s="75" t="s">
        <v>149</v>
      </c>
      <c r="Q32" s="187">
        <v>0.2</v>
      </c>
      <c r="R32" s="279">
        <v>0.2</v>
      </c>
      <c r="S32" s="279">
        <v>0.4</v>
      </c>
      <c r="T32" s="279">
        <v>0.6</v>
      </c>
      <c r="U32" s="279">
        <v>0.8</v>
      </c>
      <c r="V32" s="279">
        <v>1</v>
      </c>
      <c r="W32" s="280">
        <v>580000000</v>
      </c>
      <c r="X32" s="280">
        <v>580000000</v>
      </c>
      <c r="Y32" s="280">
        <v>580000000</v>
      </c>
      <c r="Z32" s="280">
        <v>580000000</v>
      </c>
      <c r="AA32" s="280">
        <v>580000000</v>
      </c>
      <c r="AB32" s="521"/>
      <c r="AC32" s="521"/>
      <c r="AD32" s="521"/>
    </row>
    <row r="33" spans="1:30" s="250" customFormat="1" ht="56.25" customHeight="1" x14ac:dyDescent="0.2">
      <c r="A33" s="542"/>
      <c r="B33" s="503"/>
      <c r="C33" s="500"/>
      <c r="D33" s="497"/>
      <c r="E33" s="512"/>
      <c r="F33" s="512"/>
      <c r="G33" s="512"/>
      <c r="H33" s="512"/>
      <c r="I33" s="512"/>
      <c r="J33" s="512"/>
      <c r="K33" s="512"/>
      <c r="L33" s="519"/>
      <c r="M33" s="249"/>
      <c r="N33" s="140" t="s">
        <v>166</v>
      </c>
      <c r="O33" s="76" t="s">
        <v>461</v>
      </c>
      <c r="P33" s="77" t="s">
        <v>462</v>
      </c>
      <c r="Q33" s="372">
        <v>1</v>
      </c>
      <c r="R33" s="372">
        <v>1</v>
      </c>
      <c r="S33" s="372">
        <v>1</v>
      </c>
      <c r="T33" s="372">
        <v>1</v>
      </c>
      <c r="U33" s="372">
        <v>1</v>
      </c>
      <c r="V33" s="372">
        <v>1</v>
      </c>
      <c r="W33" s="389">
        <f>SUM(W34,W36)</f>
        <v>4350000000</v>
      </c>
      <c r="X33" s="389">
        <f t="shared" ref="X33:AA33" si="1">SUM(X34,X36)</f>
        <v>5375000000</v>
      </c>
      <c r="Y33" s="389">
        <f t="shared" si="1"/>
        <v>6500000000</v>
      </c>
      <c r="Z33" s="389">
        <f t="shared" si="1"/>
        <v>7550000000</v>
      </c>
      <c r="AA33" s="389">
        <f t="shared" si="1"/>
        <v>8650000000</v>
      </c>
      <c r="AB33" s="521"/>
      <c r="AC33" s="521"/>
      <c r="AD33" s="521"/>
    </row>
    <row r="34" spans="1:30" ht="51.75" customHeight="1" x14ac:dyDescent="0.2">
      <c r="A34" s="542"/>
      <c r="B34" s="503"/>
      <c r="C34" s="500"/>
      <c r="D34" s="497"/>
      <c r="E34" s="512"/>
      <c r="F34" s="512"/>
      <c r="G34" s="512"/>
      <c r="H34" s="512"/>
      <c r="I34" s="512"/>
      <c r="J34" s="512"/>
      <c r="K34" s="512"/>
      <c r="L34" s="519"/>
      <c r="M34" s="246"/>
      <c r="N34" s="516" t="s">
        <v>214</v>
      </c>
      <c r="O34" s="409" t="s">
        <v>294</v>
      </c>
      <c r="P34" s="142" t="s">
        <v>295</v>
      </c>
      <c r="Q34" s="390">
        <v>0.15</v>
      </c>
      <c r="R34" s="391">
        <f>2/19*100</f>
        <v>10.526315789473683</v>
      </c>
      <c r="S34" s="392">
        <f>3/19*100</f>
        <v>15.789473684210526</v>
      </c>
      <c r="T34" s="392">
        <f>4/19*100</f>
        <v>21.052631578947366</v>
      </c>
      <c r="U34" s="392">
        <f>5/19*100</f>
        <v>26.315789473684209</v>
      </c>
      <c r="V34" s="392">
        <f>5/19*100</f>
        <v>26.315789473684209</v>
      </c>
      <c r="W34" s="350">
        <v>50000000</v>
      </c>
      <c r="X34" s="350">
        <v>75000000</v>
      </c>
      <c r="Y34" s="350">
        <v>200000000</v>
      </c>
      <c r="Z34" s="350">
        <v>250000000</v>
      </c>
      <c r="AA34" s="350">
        <v>250000000</v>
      </c>
      <c r="AB34" s="521"/>
      <c r="AC34" s="521"/>
      <c r="AD34" s="521"/>
    </row>
    <row r="35" spans="1:30" ht="51.75" customHeight="1" x14ac:dyDescent="0.2">
      <c r="A35" s="542"/>
      <c r="B35" s="503"/>
      <c r="C35" s="500"/>
      <c r="D35" s="497"/>
      <c r="E35" s="512"/>
      <c r="F35" s="512"/>
      <c r="G35" s="512"/>
      <c r="H35" s="512"/>
      <c r="I35" s="512"/>
      <c r="J35" s="512"/>
      <c r="K35" s="512"/>
      <c r="L35" s="519"/>
      <c r="M35" s="246"/>
      <c r="N35" s="517"/>
      <c r="O35" s="228"/>
      <c r="P35" s="63"/>
      <c r="Q35" s="256"/>
      <c r="R35" s="256"/>
      <c r="S35" s="256"/>
      <c r="T35" s="256"/>
      <c r="U35" s="256"/>
      <c r="V35" s="371"/>
      <c r="W35" s="350"/>
      <c r="X35" s="350"/>
      <c r="Y35" s="350"/>
      <c r="Z35" s="350"/>
      <c r="AA35" s="350"/>
      <c r="AB35" s="521"/>
      <c r="AC35" s="521"/>
      <c r="AD35" s="521"/>
    </row>
    <row r="36" spans="1:30" ht="45" x14ac:dyDescent="0.2">
      <c r="A36" s="542"/>
      <c r="B36" s="503"/>
      <c r="C36" s="500"/>
      <c r="D36" s="497"/>
      <c r="E36" s="512"/>
      <c r="F36" s="512"/>
      <c r="G36" s="512"/>
      <c r="H36" s="512"/>
      <c r="I36" s="512"/>
      <c r="J36" s="512"/>
      <c r="K36" s="512"/>
      <c r="L36" s="519"/>
      <c r="M36" s="246"/>
      <c r="N36" s="516" t="s">
        <v>167</v>
      </c>
      <c r="O36" s="243" t="s">
        <v>131</v>
      </c>
      <c r="P36" s="143" t="s">
        <v>132</v>
      </c>
      <c r="Q36" s="243">
        <v>76</v>
      </c>
      <c r="R36" s="255">
        <v>75</v>
      </c>
      <c r="S36" s="257">
        <v>78</v>
      </c>
      <c r="T36" s="257">
        <v>81</v>
      </c>
      <c r="U36" s="257">
        <v>83</v>
      </c>
      <c r="V36" s="257">
        <v>85</v>
      </c>
      <c r="W36" s="393">
        <v>4300000000</v>
      </c>
      <c r="X36" s="393">
        <v>5300000000</v>
      </c>
      <c r="Y36" s="393">
        <v>6300000000</v>
      </c>
      <c r="Z36" s="393">
        <v>7300000000</v>
      </c>
      <c r="AA36" s="393">
        <v>8400000000</v>
      </c>
      <c r="AB36" s="521"/>
      <c r="AC36" s="521"/>
      <c r="AD36" s="521"/>
    </row>
    <row r="37" spans="1:30" ht="30" x14ac:dyDescent="0.2">
      <c r="A37" s="542"/>
      <c r="B37" s="503"/>
      <c r="C37" s="500"/>
      <c r="D37" s="497"/>
      <c r="E37" s="512"/>
      <c r="F37" s="512"/>
      <c r="G37" s="512"/>
      <c r="H37" s="512"/>
      <c r="I37" s="512"/>
      <c r="J37" s="512"/>
      <c r="K37" s="512"/>
      <c r="L37" s="519"/>
      <c r="M37" s="246"/>
      <c r="N37" s="517"/>
      <c r="O37" s="243" t="s">
        <v>133</v>
      </c>
      <c r="P37" s="143" t="s">
        <v>134</v>
      </c>
      <c r="Q37" s="243">
        <v>60</v>
      </c>
      <c r="R37" s="255">
        <v>65</v>
      </c>
      <c r="S37" s="257">
        <v>68</v>
      </c>
      <c r="T37" s="257">
        <v>71</v>
      </c>
      <c r="U37" s="257">
        <v>73</v>
      </c>
      <c r="V37" s="257">
        <v>75</v>
      </c>
      <c r="W37" s="393">
        <v>1625000000</v>
      </c>
      <c r="X37" s="393">
        <v>1950000000</v>
      </c>
      <c r="Y37" s="393">
        <v>2750000000</v>
      </c>
      <c r="Z37" s="393">
        <v>3050000000</v>
      </c>
      <c r="AA37" s="393">
        <v>3350000000</v>
      </c>
      <c r="AB37" s="521"/>
      <c r="AC37" s="521"/>
      <c r="AD37" s="521"/>
    </row>
    <row r="38" spans="1:30" ht="45.75" customHeight="1" x14ac:dyDescent="0.2">
      <c r="A38" s="542"/>
      <c r="B38" s="503"/>
      <c r="C38" s="500"/>
      <c r="D38" s="497"/>
      <c r="E38" s="512"/>
      <c r="F38" s="512"/>
      <c r="G38" s="512"/>
      <c r="H38" s="512"/>
      <c r="I38" s="512"/>
      <c r="J38" s="512"/>
      <c r="K38" s="512"/>
      <c r="L38" s="519"/>
      <c r="M38" s="246"/>
      <c r="N38" s="140" t="s">
        <v>222</v>
      </c>
      <c r="O38" s="514" t="s">
        <v>484</v>
      </c>
      <c r="P38" s="143" t="s">
        <v>486</v>
      </c>
      <c r="Q38" s="394">
        <v>100</v>
      </c>
      <c r="R38" s="394">
        <v>100</v>
      </c>
      <c r="S38" s="394">
        <v>100</v>
      </c>
      <c r="T38" s="394">
        <v>100</v>
      </c>
      <c r="U38" s="394">
        <v>100</v>
      </c>
      <c r="V38" s="394">
        <v>100</v>
      </c>
      <c r="W38" s="393">
        <v>40000000</v>
      </c>
      <c r="X38" s="393">
        <v>40000000</v>
      </c>
      <c r="Y38" s="393">
        <v>50000000</v>
      </c>
      <c r="Z38" s="393">
        <v>60000000</v>
      </c>
      <c r="AA38" s="393">
        <v>60000000</v>
      </c>
      <c r="AB38" s="521"/>
      <c r="AC38" s="521"/>
      <c r="AD38" s="521"/>
    </row>
    <row r="39" spans="1:30" ht="45.75" customHeight="1" x14ac:dyDescent="0.2">
      <c r="A39" s="542"/>
      <c r="B39" s="503"/>
      <c r="C39" s="500"/>
      <c r="D39" s="497"/>
      <c r="E39" s="512"/>
      <c r="F39" s="512"/>
      <c r="G39" s="512"/>
      <c r="H39" s="512"/>
      <c r="I39" s="512"/>
      <c r="J39" s="512"/>
      <c r="K39" s="512"/>
      <c r="L39" s="519"/>
      <c r="M39" s="246"/>
      <c r="N39" s="140"/>
      <c r="O39" s="515"/>
      <c r="P39" s="335" t="s">
        <v>485</v>
      </c>
      <c r="Q39" s="394">
        <v>100</v>
      </c>
      <c r="R39" s="394">
        <v>100</v>
      </c>
      <c r="S39" s="394">
        <v>100</v>
      </c>
      <c r="T39" s="394">
        <v>100</v>
      </c>
      <c r="U39" s="394">
        <v>100</v>
      </c>
      <c r="V39" s="394">
        <v>100</v>
      </c>
      <c r="W39" s="395">
        <v>50000000</v>
      </c>
      <c r="X39" s="395">
        <v>50000000</v>
      </c>
      <c r="Y39" s="395">
        <v>55000000</v>
      </c>
      <c r="Z39" s="393">
        <v>60000000</v>
      </c>
      <c r="AA39" s="393">
        <v>60000000</v>
      </c>
      <c r="AB39" s="521"/>
      <c r="AC39" s="521"/>
      <c r="AD39" s="521"/>
    </row>
    <row r="40" spans="1:30" ht="45.75" customHeight="1" x14ac:dyDescent="0.2">
      <c r="A40" s="542"/>
      <c r="B40" s="503"/>
      <c r="C40" s="500"/>
      <c r="D40" s="497"/>
      <c r="E40" s="512"/>
      <c r="F40" s="512"/>
      <c r="G40" s="512"/>
      <c r="H40" s="512"/>
      <c r="I40" s="512"/>
      <c r="J40" s="512"/>
      <c r="K40" s="512"/>
      <c r="L40" s="519"/>
      <c r="M40" s="246"/>
      <c r="N40" s="140"/>
      <c r="O40" s="514" t="s">
        <v>487</v>
      </c>
      <c r="P40" s="335" t="s">
        <v>488</v>
      </c>
      <c r="Q40" s="396">
        <v>1</v>
      </c>
      <c r="R40" s="396">
        <v>1</v>
      </c>
      <c r="S40" s="396">
        <v>1</v>
      </c>
      <c r="T40" s="396">
        <v>1</v>
      </c>
      <c r="U40" s="396">
        <v>1</v>
      </c>
      <c r="V40" s="396">
        <v>1</v>
      </c>
      <c r="W40" s="395">
        <v>150000000</v>
      </c>
      <c r="X40" s="395">
        <v>150000000</v>
      </c>
      <c r="Y40" s="395">
        <v>200000000</v>
      </c>
      <c r="Z40" s="395">
        <v>250000000</v>
      </c>
      <c r="AA40" s="395">
        <v>300000000</v>
      </c>
      <c r="AB40" s="521"/>
      <c r="AC40" s="521"/>
      <c r="AD40" s="521"/>
    </row>
    <row r="41" spans="1:30" ht="45.75" customHeight="1" x14ac:dyDescent="0.2">
      <c r="A41" s="542"/>
      <c r="B41" s="503"/>
      <c r="C41" s="500"/>
      <c r="D41" s="497"/>
      <c r="E41" s="512"/>
      <c r="F41" s="512"/>
      <c r="G41" s="512"/>
      <c r="H41" s="512"/>
      <c r="I41" s="512"/>
      <c r="J41" s="512"/>
      <c r="K41" s="512"/>
      <c r="L41" s="519"/>
      <c r="M41" s="246"/>
      <c r="N41" s="140"/>
      <c r="O41" s="515"/>
      <c r="P41" s="335" t="s">
        <v>489</v>
      </c>
      <c r="Q41" s="396"/>
      <c r="R41" s="396">
        <v>10</v>
      </c>
      <c r="S41" s="396">
        <v>10</v>
      </c>
      <c r="T41" s="396">
        <v>10</v>
      </c>
      <c r="U41" s="396">
        <v>10</v>
      </c>
      <c r="V41" s="396">
        <v>10</v>
      </c>
      <c r="W41" s="395">
        <v>200000000</v>
      </c>
      <c r="X41" s="395">
        <v>200000000</v>
      </c>
      <c r="Y41" s="395">
        <v>200000000</v>
      </c>
      <c r="Z41" s="395">
        <v>200000000</v>
      </c>
      <c r="AA41" s="395">
        <v>200000000</v>
      </c>
      <c r="AB41" s="521"/>
      <c r="AC41" s="521"/>
      <c r="AD41" s="521"/>
    </row>
    <row r="42" spans="1:30" ht="30" x14ac:dyDescent="0.2">
      <c r="A42" s="542"/>
      <c r="B42" s="503"/>
      <c r="C42" s="500"/>
      <c r="D42" s="497"/>
      <c r="E42" s="512"/>
      <c r="F42" s="512"/>
      <c r="G42" s="512"/>
      <c r="H42" s="512"/>
      <c r="I42" s="512"/>
      <c r="J42" s="512"/>
      <c r="K42" s="512"/>
      <c r="L42" s="519"/>
      <c r="M42" s="246"/>
      <c r="N42" s="140" t="s">
        <v>221</v>
      </c>
      <c r="O42" s="139" t="s">
        <v>239</v>
      </c>
      <c r="P42" s="134" t="s">
        <v>240</v>
      </c>
      <c r="Q42" s="397">
        <f>36/191*100</f>
        <v>18.848167539267017</v>
      </c>
      <c r="R42" s="398">
        <v>21.5</v>
      </c>
      <c r="S42" s="399">
        <v>24.1</v>
      </c>
      <c r="T42" s="399">
        <v>26.7</v>
      </c>
      <c r="U42" s="399">
        <v>29.3</v>
      </c>
      <c r="V42" s="399">
        <v>31.9</v>
      </c>
      <c r="W42" s="400">
        <v>30000000</v>
      </c>
      <c r="X42" s="400">
        <v>40000000</v>
      </c>
      <c r="Y42" s="400">
        <v>50000000</v>
      </c>
      <c r="Z42" s="400">
        <v>60000000</v>
      </c>
      <c r="AA42" s="400">
        <v>70000000</v>
      </c>
      <c r="AB42" s="521"/>
      <c r="AC42" s="521"/>
      <c r="AD42" s="521"/>
    </row>
    <row r="43" spans="1:30" ht="30" x14ac:dyDescent="0.2">
      <c r="A43" s="542"/>
      <c r="B43" s="503"/>
      <c r="C43" s="500"/>
      <c r="D43" s="497"/>
      <c r="E43" s="512"/>
      <c r="F43" s="512"/>
      <c r="G43" s="512"/>
      <c r="H43" s="512"/>
      <c r="I43" s="512"/>
      <c r="J43" s="512"/>
      <c r="K43" s="512"/>
      <c r="L43" s="519"/>
      <c r="M43" s="246"/>
      <c r="N43" s="535" t="s">
        <v>223</v>
      </c>
      <c r="O43" s="76" t="s">
        <v>248</v>
      </c>
      <c r="P43" s="77" t="s">
        <v>430</v>
      </c>
      <c r="Q43" s="73">
        <v>95</v>
      </c>
      <c r="R43" s="401">
        <v>0.97</v>
      </c>
      <c r="S43" s="401">
        <v>0.98</v>
      </c>
      <c r="T43" s="401">
        <v>0.98</v>
      </c>
      <c r="U43" s="401">
        <v>0.99</v>
      </c>
      <c r="V43" s="401">
        <v>0.99</v>
      </c>
      <c r="W43" s="402">
        <v>191435000</v>
      </c>
      <c r="X43" s="402">
        <v>191435000</v>
      </c>
      <c r="Y43" s="402">
        <v>191435000</v>
      </c>
      <c r="Z43" s="402">
        <v>191435000</v>
      </c>
      <c r="AA43" s="402">
        <v>191435000</v>
      </c>
      <c r="AB43" s="521"/>
      <c r="AC43" s="521"/>
      <c r="AD43" s="521"/>
    </row>
    <row r="44" spans="1:30" ht="45" x14ac:dyDescent="0.2">
      <c r="A44" s="542"/>
      <c r="B44" s="503"/>
      <c r="C44" s="500"/>
      <c r="D44" s="497"/>
      <c r="E44" s="512"/>
      <c r="F44" s="512"/>
      <c r="G44" s="512"/>
      <c r="H44" s="512"/>
      <c r="I44" s="512"/>
      <c r="J44" s="512"/>
      <c r="K44" s="512"/>
      <c r="L44" s="519"/>
      <c r="M44" s="246"/>
      <c r="N44" s="536"/>
      <c r="O44" s="76" t="s">
        <v>431</v>
      </c>
      <c r="P44" s="77" t="s">
        <v>432</v>
      </c>
      <c r="Q44" s="76">
        <v>0</v>
      </c>
      <c r="R44" s="403">
        <v>100</v>
      </c>
      <c r="S44" s="403">
        <v>100</v>
      </c>
      <c r="T44" s="403">
        <v>100</v>
      </c>
      <c r="U44" s="403">
        <v>100</v>
      </c>
      <c r="V44" s="403">
        <v>100</v>
      </c>
      <c r="W44" s="402">
        <v>168300000</v>
      </c>
      <c r="X44" s="402">
        <v>168300000</v>
      </c>
      <c r="Y44" s="402">
        <v>168300000</v>
      </c>
      <c r="Z44" s="402">
        <v>168300000</v>
      </c>
      <c r="AA44" s="402">
        <v>168300000</v>
      </c>
      <c r="AB44" s="521"/>
      <c r="AC44" s="521"/>
      <c r="AD44" s="521"/>
    </row>
    <row r="45" spans="1:30" ht="50.25" customHeight="1" x14ac:dyDescent="0.2">
      <c r="A45" s="542"/>
      <c r="B45" s="503"/>
      <c r="C45" s="500"/>
      <c r="D45" s="497"/>
      <c r="E45" s="512"/>
      <c r="F45" s="512"/>
      <c r="G45" s="512"/>
      <c r="H45" s="512"/>
      <c r="I45" s="512"/>
      <c r="J45" s="512"/>
      <c r="K45" s="512"/>
      <c r="L45" s="519"/>
      <c r="M45" s="246"/>
      <c r="N45" s="536"/>
      <c r="O45" s="76" t="s">
        <v>433</v>
      </c>
      <c r="P45" s="77" t="s">
        <v>434</v>
      </c>
      <c r="Q45" s="76">
        <v>0</v>
      </c>
      <c r="R45" s="403">
        <v>100</v>
      </c>
      <c r="S45" s="403">
        <v>100</v>
      </c>
      <c r="T45" s="403">
        <v>100</v>
      </c>
      <c r="U45" s="403">
        <v>100</v>
      </c>
      <c r="V45" s="403">
        <v>100</v>
      </c>
      <c r="W45" s="404">
        <v>191050000</v>
      </c>
      <c r="X45" s="404">
        <v>93550000</v>
      </c>
      <c r="Y45" s="404">
        <v>196050000</v>
      </c>
      <c r="Z45" s="404">
        <v>88550000</v>
      </c>
      <c r="AA45" s="404">
        <v>196050000</v>
      </c>
      <c r="AB45" s="521"/>
      <c r="AC45" s="521"/>
      <c r="AD45" s="521"/>
    </row>
    <row r="46" spans="1:30" ht="41.25" customHeight="1" x14ac:dyDescent="0.2">
      <c r="A46" s="542"/>
      <c r="B46" s="503"/>
      <c r="C46" s="500"/>
      <c r="D46" s="497"/>
      <c r="E46" s="512"/>
      <c r="F46" s="512"/>
      <c r="G46" s="512"/>
      <c r="H46" s="512"/>
      <c r="I46" s="512"/>
      <c r="J46" s="512"/>
      <c r="K46" s="512"/>
      <c r="L46" s="519"/>
      <c r="M46" s="246"/>
      <c r="N46" s="536"/>
      <c r="O46" s="533" t="s">
        <v>435</v>
      </c>
      <c r="P46" s="77" t="s">
        <v>436</v>
      </c>
      <c r="Q46" s="394">
        <v>100</v>
      </c>
      <c r="R46" s="394">
        <v>100</v>
      </c>
      <c r="S46" s="394">
        <v>100</v>
      </c>
      <c r="T46" s="394">
        <v>100</v>
      </c>
      <c r="U46" s="394">
        <v>100</v>
      </c>
      <c r="V46" s="394">
        <v>100</v>
      </c>
      <c r="W46" s="525">
        <v>950150000</v>
      </c>
      <c r="X46" s="525">
        <v>1044150000</v>
      </c>
      <c r="Y46" s="405">
        <v>1038650000</v>
      </c>
      <c r="Z46" s="405">
        <v>1020650000</v>
      </c>
      <c r="AA46" s="525">
        <v>1111400000</v>
      </c>
      <c r="AB46" s="521"/>
      <c r="AC46" s="521"/>
      <c r="AD46" s="521"/>
    </row>
    <row r="47" spans="1:30" ht="30.75" customHeight="1" x14ac:dyDescent="0.2">
      <c r="A47" s="542"/>
      <c r="B47" s="503"/>
      <c r="C47" s="500"/>
      <c r="D47" s="497"/>
      <c r="E47" s="512"/>
      <c r="F47" s="512"/>
      <c r="G47" s="512"/>
      <c r="H47" s="512"/>
      <c r="I47" s="512"/>
      <c r="J47" s="512"/>
      <c r="K47" s="512"/>
      <c r="L47" s="519"/>
      <c r="M47" s="246"/>
      <c r="N47" s="537"/>
      <c r="O47" s="534"/>
      <c r="P47" s="77" t="s">
        <v>437</v>
      </c>
      <c r="Q47" s="394">
        <v>65.17</v>
      </c>
      <c r="R47" s="394">
        <v>65.17</v>
      </c>
      <c r="S47" s="394">
        <v>65.17</v>
      </c>
      <c r="T47" s="394">
        <v>65.17</v>
      </c>
      <c r="U47" s="394">
        <v>65.17</v>
      </c>
      <c r="V47" s="394">
        <v>65.17</v>
      </c>
      <c r="W47" s="525"/>
      <c r="X47" s="525"/>
      <c r="Y47" s="405"/>
      <c r="Z47" s="405"/>
      <c r="AA47" s="525"/>
      <c r="AB47" s="521"/>
      <c r="AC47" s="521"/>
      <c r="AD47" s="521"/>
    </row>
    <row r="48" spans="1:30" ht="34.5" customHeight="1" x14ac:dyDescent="0.2">
      <c r="A48" s="542"/>
      <c r="B48" s="503"/>
      <c r="C48" s="500"/>
      <c r="D48" s="497"/>
      <c r="E48" s="512"/>
      <c r="F48" s="512"/>
      <c r="G48" s="512"/>
      <c r="H48" s="512"/>
      <c r="I48" s="512"/>
      <c r="J48" s="512"/>
      <c r="K48" s="512"/>
      <c r="L48" s="519"/>
      <c r="M48" s="246"/>
      <c r="N48" s="140" t="s">
        <v>155</v>
      </c>
      <c r="O48" s="334" t="s">
        <v>482</v>
      </c>
      <c r="P48" s="132" t="s">
        <v>483</v>
      </c>
      <c r="Q48" s="259">
        <v>1</v>
      </c>
      <c r="R48" s="259">
        <v>1</v>
      </c>
      <c r="S48" s="259">
        <v>1</v>
      </c>
      <c r="T48" s="259">
        <v>1</v>
      </c>
      <c r="U48" s="259">
        <v>1</v>
      </c>
      <c r="V48" s="259">
        <v>1</v>
      </c>
      <c r="W48" s="406"/>
      <c r="X48" s="406"/>
      <c r="Y48" s="406"/>
      <c r="Z48" s="406"/>
      <c r="AA48" s="406"/>
      <c r="AB48" s="521"/>
      <c r="AC48" s="521"/>
      <c r="AD48" s="521"/>
    </row>
    <row r="49" spans="1:30" ht="47.25" customHeight="1" x14ac:dyDescent="0.2">
      <c r="A49" s="542"/>
      <c r="B49" s="503"/>
      <c r="C49" s="500"/>
      <c r="D49" s="497"/>
      <c r="E49" s="512"/>
      <c r="F49" s="512"/>
      <c r="G49" s="512"/>
      <c r="H49" s="512"/>
      <c r="I49" s="512"/>
      <c r="J49" s="512"/>
      <c r="K49" s="512"/>
      <c r="L49" s="519"/>
      <c r="M49" s="246"/>
      <c r="N49" s="140" t="s">
        <v>224</v>
      </c>
      <c r="O49" s="107" t="s">
        <v>490</v>
      </c>
      <c r="P49" s="58" t="s">
        <v>491</v>
      </c>
      <c r="Q49" s="256">
        <v>0</v>
      </c>
      <c r="R49" s="256">
        <v>300</v>
      </c>
      <c r="S49" s="256">
        <v>400</v>
      </c>
      <c r="T49" s="256">
        <v>500</v>
      </c>
      <c r="U49" s="256">
        <v>600</v>
      </c>
      <c r="V49" s="371">
        <v>600</v>
      </c>
      <c r="W49" s="430">
        <v>500000000</v>
      </c>
      <c r="X49" s="430">
        <v>600000000</v>
      </c>
      <c r="Y49" s="430">
        <v>800000000</v>
      </c>
      <c r="Z49" s="430">
        <v>1000000000</v>
      </c>
      <c r="AA49" s="430">
        <v>1000000000</v>
      </c>
      <c r="AB49" s="521"/>
      <c r="AC49" s="521"/>
      <c r="AD49" s="521"/>
    </row>
    <row r="50" spans="1:30" ht="30" customHeight="1" x14ac:dyDescent="0.2">
      <c r="A50" s="542"/>
      <c r="B50" s="503"/>
      <c r="C50" s="500"/>
      <c r="D50" s="497"/>
      <c r="E50" s="512"/>
      <c r="F50" s="512"/>
      <c r="G50" s="512"/>
      <c r="H50" s="512"/>
      <c r="I50" s="512"/>
      <c r="J50" s="512"/>
      <c r="K50" s="512"/>
      <c r="L50" s="519"/>
      <c r="M50" s="246"/>
      <c r="N50" s="516" t="s">
        <v>225</v>
      </c>
      <c r="O50" s="528" t="s">
        <v>445</v>
      </c>
      <c r="P50" s="141" t="s">
        <v>446</v>
      </c>
      <c r="Q50" s="407" t="s">
        <v>447</v>
      </c>
      <c r="R50" s="408" t="s">
        <v>373</v>
      </c>
      <c r="S50" s="408" t="s">
        <v>374</v>
      </c>
      <c r="T50" s="408" t="s">
        <v>375</v>
      </c>
      <c r="U50" s="408" t="s">
        <v>376</v>
      </c>
      <c r="V50" s="408" t="s">
        <v>377</v>
      </c>
      <c r="W50" s="526">
        <v>415000000</v>
      </c>
      <c r="X50" s="526">
        <v>500000000</v>
      </c>
      <c r="Y50" s="526">
        <v>565000000</v>
      </c>
      <c r="Z50" s="526">
        <v>630000000</v>
      </c>
      <c r="AA50" s="526">
        <v>695000000</v>
      </c>
      <c r="AB50" s="521"/>
      <c r="AC50" s="521"/>
      <c r="AD50" s="521"/>
    </row>
    <row r="51" spans="1:30" ht="33" customHeight="1" x14ac:dyDescent="0.2">
      <c r="A51" s="542"/>
      <c r="B51" s="504"/>
      <c r="C51" s="501"/>
      <c r="D51" s="498"/>
      <c r="E51" s="513"/>
      <c r="F51" s="513"/>
      <c r="G51" s="513"/>
      <c r="H51" s="513"/>
      <c r="I51" s="513"/>
      <c r="J51" s="513"/>
      <c r="K51" s="513"/>
      <c r="L51" s="520"/>
      <c r="M51" s="247"/>
      <c r="N51" s="517"/>
      <c r="O51" s="529"/>
      <c r="P51" s="176" t="s">
        <v>378</v>
      </c>
      <c r="Q51" s="409" t="s">
        <v>448</v>
      </c>
      <c r="R51" s="410">
        <v>65</v>
      </c>
      <c r="S51" s="411">
        <v>67</v>
      </c>
      <c r="T51" s="411">
        <v>69</v>
      </c>
      <c r="U51" s="411">
        <v>71</v>
      </c>
      <c r="V51" s="411">
        <v>73</v>
      </c>
      <c r="W51" s="527"/>
      <c r="X51" s="527"/>
      <c r="Y51" s="527"/>
      <c r="Z51" s="527"/>
      <c r="AA51" s="527"/>
      <c r="AB51" s="521"/>
      <c r="AC51" s="521"/>
      <c r="AD51" s="521"/>
    </row>
    <row r="52" spans="1:30" ht="33" customHeight="1" x14ac:dyDescent="0.2">
      <c r="A52" s="542"/>
      <c r="B52" s="198"/>
      <c r="C52" s="199"/>
      <c r="D52" s="205"/>
      <c r="E52" s="200"/>
      <c r="F52" s="200"/>
      <c r="G52" s="200"/>
      <c r="H52" s="200"/>
      <c r="I52" s="200"/>
      <c r="J52" s="200"/>
      <c r="K52" s="200"/>
      <c r="L52" s="201"/>
      <c r="M52" s="247"/>
      <c r="N52" s="438" t="s">
        <v>117</v>
      </c>
      <c r="O52" s="434"/>
      <c r="P52" s="176"/>
      <c r="Q52" s="409"/>
      <c r="R52" s="410"/>
      <c r="S52" s="411"/>
      <c r="T52" s="411"/>
      <c r="U52" s="411"/>
      <c r="V52" s="435"/>
      <c r="W52" s="436"/>
      <c r="X52" s="436"/>
      <c r="Y52" s="436"/>
      <c r="Z52" s="436"/>
      <c r="AA52" s="436"/>
      <c r="AB52" s="521"/>
      <c r="AC52" s="521"/>
      <c r="AD52" s="521"/>
    </row>
    <row r="53" spans="1:30" ht="33" customHeight="1" x14ac:dyDescent="0.2">
      <c r="A53" s="542"/>
      <c r="B53" s="198"/>
      <c r="C53" s="199"/>
      <c r="D53" s="205"/>
      <c r="E53" s="200"/>
      <c r="F53" s="200"/>
      <c r="G53" s="200"/>
      <c r="H53" s="200"/>
      <c r="I53" s="200"/>
      <c r="J53" s="200"/>
      <c r="K53" s="200"/>
      <c r="L53" s="201"/>
      <c r="M53" s="247"/>
      <c r="N53" s="438" t="s">
        <v>492</v>
      </c>
      <c r="O53" s="434"/>
      <c r="P53" s="176"/>
      <c r="Q53" s="409"/>
      <c r="R53" s="410"/>
      <c r="S53" s="411"/>
      <c r="T53" s="411"/>
      <c r="U53" s="411"/>
      <c r="V53" s="435"/>
      <c r="W53" s="436"/>
      <c r="X53" s="436"/>
      <c r="Y53" s="436"/>
      <c r="Z53" s="436"/>
      <c r="AA53" s="436"/>
      <c r="AB53" s="521"/>
      <c r="AC53" s="521"/>
      <c r="AD53" s="521"/>
    </row>
    <row r="54" spans="1:30" ht="108" customHeight="1" x14ac:dyDescent="0.2">
      <c r="A54" s="542"/>
      <c r="B54" s="502" t="s">
        <v>12</v>
      </c>
      <c r="C54" s="88"/>
      <c r="D54" s="90" t="s">
        <v>55</v>
      </c>
      <c r="E54" s="88">
        <v>72.709999999999994</v>
      </c>
      <c r="F54" s="88">
        <v>73.58</v>
      </c>
      <c r="G54" s="88">
        <v>74.45</v>
      </c>
      <c r="H54" s="88">
        <v>75.319999999999993</v>
      </c>
      <c r="I54" s="88">
        <v>76.19</v>
      </c>
      <c r="J54" s="88">
        <v>77.06</v>
      </c>
      <c r="K54" s="88">
        <v>77.930000000000007</v>
      </c>
      <c r="L54" s="88" t="s">
        <v>83</v>
      </c>
      <c r="M54" s="79"/>
      <c r="N54" s="120"/>
      <c r="O54" s="226"/>
      <c r="P54" s="80"/>
      <c r="Q54" s="244"/>
      <c r="R54" s="244"/>
      <c r="S54" s="244"/>
      <c r="T54" s="244"/>
      <c r="U54" s="244"/>
      <c r="V54" s="412"/>
      <c r="W54" s="413"/>
      <c r="X54" s="413"/>
      <c r="Y54" s="413"/>
      <c r="Z54" s="413"/>
      <c r="AA54" s="413"/>
      <c r="AB54" s="521"/>
      <c r="AC54" s="521"/>
      <c r="AD54" s="521"/>
    </row>
    <row r="55" spans="1:30" ht="86.25" customHeight="1" x14ac:dyDescent="0.2">
      <c r="A55" s="542"/>
      <c r="B55" s="503"/>
      <c r="C55" s="499" t="s">
        <v>29</v>
      </c>
      <c r="D55" s="546" t="s">
        <v>55</v>
      </c>
      <c r="E55" s="549">
        <v>72.709999999999994</v>
      </c>
      <c r="F55" s="549">
        <v>73.58</v>
      </c>
      <c r="G55" s="549">
        <v>74.45</v>
      </c>
      <c r="H55" s="549">
        <v>75.319999999999993</v>
      </c>
      <c r="I55" s="549">
        <v>76.19</v>
      </c>
      <c r="J55" s="549">
        <v>77.06</v>
      </c>
      <c r="K55" s="549">
        <v>77.930000000000007</v>
      </c>
      <c r="L55" s="549" t="s">
        <v>83</v>
      </c>
      <c r="M55" s="508" t="s">
        <v>265</v>
      </c>
      <c r="N55" s="110"/>
      <c r="O55" s="102" t="s">
        <v>186</v>
      </c>
      <c r="P55" s="86" t="s">
        <v>187</v>
      </c>
      <c r="Q55" s="225">
        <v>0.26315789473684209</v>
      </c>
      <c r="R55" s="253">
        <v>0.7</v>
      </c>
      <c r="S55" s="414">
        <v>0.77777777777777779</v>
      </c>
      <c r="T55" s="414">
        <v>0.88888888888888884</v>
      </c>
      <c r="U55" s="414">
        <v>1</v>
      </c>
      <c r="V55" s="415">
        <v>1</v>
      </c>
      <c r="W55" s="340">
        <f>'[2]TABEL 4.3 (2)'!F23</f>
        <v>4</v>
      </c>
      <c r="X55" s="340">
        <f>'[2]TABEL 4.3 (2)'!H23</f>
        <v>4</v>
      </c>
      <c r="Y55" s="340">
        <f>'[2]TABEL 4.3 (2)'!J23</f>
        <v>4</v>
      </c>
      <c r="Z55" s="340">
        <f>'[2]TABEL 4.3 (2)'!L23</f>
        <v>4</v>
      </c>
      <c r="AA55" s="340">
        <f>'[2]TABEL 4.3 (2)'!N23</f>
        <v>0</v>
      </c>
      <c r="AB55" s="521"/>
      <c r="AC55" s="521"/>
      <c r="AD55" s="521"/>
    </row>
    <row r="56" spans="1:30" ht="45" x14ac:dyDescent="0.2">
      <c r="A56" s="542"/>
      <c r="B56" s="503"/>
      <c r="C56" s="500"/>
      <c r="D56" s="547"/>
      <c r="E56" s="550"/>
      <c r="F56" s="550"/>
      <c r="G56" s="550"/>
      <c r="H56" s="550"/>
      <c r="I56" s="550"/>
      <c r="J56" s="550"/>
      <c r="K56" s="550"/>
      <c r="L56" s="550"/>
      <c r="M56" s="509"/>
      <c r="N56" s="110"/>
      <c r="O56" s="102" t="s">
        <v>188</v>
      </c>
      <c r="P56" s="86" t="s">
        <v>189</v>
      </c>
      <c r="Q56" s="225">
        <v>0.25</v>
      </c>
      <c r="R56" s="253">
        <v>0.4</v>
      </c>
      <c r="S56" s="414">
        <v>0.45</v>
      </c>
      <c r="T56" s="414">
        <v>0.6</v>
      </c>
      <c r="U56" s="414">
        <v>0.7</v>
      </c>
      <c r="V56" s="415">
        <v>0.85</v>
      </c>
      <c r="W56" s="340">
        <f>'[2]TABEL 4.3 (2)'!F37</f>
        <v>0</v>
      </c>
      <c r="X56" s="340">
        <f>'[2]TABEL 4.3 (2)'!H37</f>
        <v>0</v>
      </c>
      <c r="Y56" s="340">
        <f>'[2]TABEL 4.3 (2)'!J37</f>
        <v>0</v>
      </c>
      <c r="Z56" s="340">
        <f>'[2]TABEL 4.3 (2)'!L37</f>
        <v>0</v>
      </c>
      <c r="AA56" s="340">
        <f>'[2]TABEL 4.3 (2)'!N37</f>
        <v>0</v>
      </c>
      <c r="AB56" s="521"/>
      <c r="AC56" s="521"/>
      <c r="AD56" s="521"/>
    </row>
    <row r="57" spans="1:30" ht="75" x14ac:dyDescent="0.2">
      <c r="A57" s="542"/>
      <c r="B57" s="503"/>
      <c r="C57" s="500"/>
      <c r="D57" s="547"/>
      <c r="E57" s="550"/>
      <c r="F57" s="550"/>
      <c r="G57" s="550"/>
      <c r="H57" s="550"/>
      <c r="I57" s="550"/>
      <c r="J57" s="550"/>
      <c r="K57" s="550"/>
      <c r="L57" s="550"/>
      <c r="M57" s="509"/>
      <c r="N57" s="110"/>
      <c r="O57" s="102" t="s">
        <v>190</v>
      </c>
      <c r="P57" s="86" t="s">
        <v>191</v>
      </c>
      <c r="Q57" s="225">
        <v>1</v>
      </c>
      <c r="R57" s="253">
        <v>1</v>
      </c>
      <c r="S57" s="253">
        <v>1</v>
      </c>
      <c r="T57" s="253">
        <v>1</v>
      </c>
      <c r="U57" s="253">
        <v>1</v>
      </c>
      <c r="V57" s="416">
        <v>1</v>
      </c>
      <c r="W57" s="340">
        <f>'[2]TABEL 4.3 (2)'!F46</f>
        <v>50</v>
      </c>
      <c r="X57" s="340">
        <f>'[2]TABEL 4.3 (2)'!H46</f>
        <v>50</v>
      </c>
      <c r="Y57" s="340">
        <f>'[2]TABEL 4.3 (2)'!J46</f>
        <v>50</v>
      </c>
      <c r="Z57" s="340">
        <f>'[2]TABEL 4.3 (2)'!L46</f>
        <v>50</v>
      </c>
      <c r="AA57" s="340">
        <f>'[2]TABEL 4.3 (2)'!N46</f>
        <v>0</v>
      </c>
      <c r="AB57" s="521"/>
      <c r="AC57" s="521"/>
      <c r="AD57" s="521"/>
    </row>
    <row r="58" spans="1:30" ht="73.5" customHeight="1" x14ac:dyDescent="0.2">
      <c r="A58" s="542"/>
      <c r="B58" s="503"/>
      <c r="C58" s="500"/>
      <c r="D58" s="547"/>
      <c r="E58" s="550"/>
      <c r="F58" s="550"/>
      <c r="G58" s="550"/>
      <c r="H58" s="550"/>
      <c r="I58" s="550"/>
      <c r="J58" s="550"/>
      <c r="K58" s="550"/>
      <c r="L58" s="550"/>
      <c r="M58" s="509"/>
      <c r="N58" s="110"/>
      <c r="O58" s="102" t="s">
        <v>192</v>
      </c>
      <c r="P58" s="86" t="s">
        <v>193</v>
      </c>
      <c r="Q58" s="225">
        <v>0.52</v>
      </c>
      <c r="R58" s="253">
        <v>0.65</v>
      </c>
      <c r="S58" s="414">
        <v>0.7</v>
      </c>
      <c r="T58" s="414">
        <v>0.8</v>
      </c>
      <c r="U58" s="414">
        <v>0.9</v>
      </c>
      <c r="V58" s="415">
        <v>1</v>
      </c>
      <c r="W58" s="340">
        <f>'[2]TABEL 4.3 (2)'!F53</f>
        <v>200</v>
      </c>
      <c r="X58" s="340">
        <f>'[2]TABEL 4.3 (2)'!H53</f>
        <v>225</v>
      </c>
      <c r="Y58" s="340">
        <f>'[2]TABEL 4.3 (2)'!J53</f>
        <v>250</v>
      </c>
      <c r="Z58" s="340">
        <f>'[2]TABEL 4.3 (2)'!L53</f>
        <v>250</v>
      </c>
      <c r="AA58" s="340">
        <f>'[2]TABEL 4.3 (2)'!N53</f>
        <v>0</v>
      </c>
      <c r="AB58" s="521"/>
      <c r="AC58" s="521"/>
      <c r="AD58" s="521"/>
    </row>
    <row r="59" spans="1:30" ht="57.75" customHeight="1" thickBot="1" x14ac:dyDescent="0.25">
      <c r="A59" s="542"/>
      <c r="B59" s="503"/>
      <c r="C59" s="500"/>
      <c r="D59" s="547"/>
      <c r="E59" s="550"/>
      <c r="F59" s="550"/>
      <c r="G59" s="550"/>
      <c r="H59" s="550"/>
      <c r="I59" s="550"/>
      <c r="J59" s="550"/>
      <c r="K59" s="550"/>
      <c r="L59" s="550"/>
      <c r="M59" s="509"/>
      <c r="N59" s="110"/>
      <c r="O59" s="245" t="s">
        <v>194</v>
      </c>
      <c r="P59" s="87" t="s">
        <v>195</v>
      </c>
      <c r="Q59" s="417">
        <v>0.75</v>
      </c>
      <c r="R59" s="418">
        <v>0.82</v>
      </c>
      <c r="S59" s="419">
        <v>0.85</v>
      </c>
      <c r="T59" s="419">
        <v>0.9</v>
      </c>
      <c r="U59" s="419">
        <v>0.95</v>
      </c>
      <c r="V59" s="420">
        <v>1</v>
      </c>
      <c r="W59" s="340">
        <f>'[2]TABEL 4.3 (2)'!F61</f>
        <v>12</v>
      </c>
      <c r="X59" s="340">
        <f>'[2]TC-11'!Q40</f>
        <v>0</v>
      </c>
      <c r="Y59" s="340">
        <v>1552947200</v>
      </c>
      <c r="Z59" s="340">
        <v>1739300864</v>
      </c>
      <c r="AA59" s="340">
        <v>1948016967.6800001</v>
      </c>
      <c r="AB59" s="521"/>
      <c r="AC59" s="521"/>
      <c r="AD59" s="521"/>
    </row>
    <row r="60" spans="1:30" ht="50.25" customHeight="1" x14ac:dyDescent="0.2">
      <c r="A60" s="542"/>
      <c r="B60" s="503"/>
      <c r="C60" s="500"/>
      <c r="D60" s="547"/>
      <c r="E60" s="550"/>
      <c r="F60" s="550"/>
      <c r="G60" s="550"/>
      <c r="H60" s="550"/>
      <c r="I60" s="550"/>
      <c r="J60" s="550"/>
      <c r="K60" s="550"/>
      <c r="L60" s="550"/>
      <c r="M60" s="509"/>
      <c r="N60" s="119" t="s">
        <v>218</v>
      </c>
      <c r="O60" s="107" t="s">
        <v>216</v>
      </c>
      <c r="P60" s="60" t="s">
        <v>217</v>
      </c>
      <c r="Q60" s="421">
        <v>0.8</v>
      </c>
      <c r="R60" s="349">
        <v>1</v>
      </c>
      <c r="S60" s="349">
        <v>1</v>
      </c>
      <c r="T60" s="349">
        <v>1</v>
      </c>
      <c r="U60" s="349">
        <v>1</v>
      </c>
      <c r="V60" s="359">
        <v>1</v>
      </c>
      <c r="W60" s="350">
        <v>3348035000</v>
      </c>
      <c r="X60" s="350">
        <v>3515436750</v>
      </c>
      <c r="Y60" s="350">
        <v>3691208588</v>
      </c>
      <c r="Z60" s="350">
        <v>3875769017</v>
      </c>
      <c r="AA60" s="350">
        <v>4069557468</v>
      </c>
      <c r="AB60" s="521"/>
      <c r="AC60" s="521"/>
      <c r="AD60" s="521"/>
    </row>
    <row r="61" spans="1:30" ht="47.25" x14ac:dyDescent="0.2">
      <c r="A61" s="542"/>
      <c r="B61" s="503"/>
      <c r="C61" s="500"/>
      <c r="D61" s="547"/>
      <c r="E61" s="550"/>
      <c r="F61" s="550"/>
      <c r="G61" s="550"/>
      <c r="H61" s="550"/>
      <c r="I61" s="550"/>
      <c r="J61" s="550"/>
      <c r="K61" s="550"/>
      <c r="L61" s="550"/>
      <c r="M61" s="509"/>
      <c r="N61" s="119" t="s">
        <v>219</v>
      </c>
      <c r="O61" s="228"/>
      <c r="P61" s="63"/>
      <c r="Q61" s="256"/>
      <c r="R61" s="256"/>
      <c r="S61" s="256"/>
      <c r="T61" s="256"/>
      <c r="U61" s="256"/>
      <c r="V61" s="371"/>
      <c r="W61" s="350"/>
      <c r="X61" s="350"/>
      <c r="Y61" s="350"/>
      <c r="Z61" s="350"/>
      <c r="AA61" s="350"/>
      <c r="AB61" s="521"/>
      <c r="AC61" s="521"/>
      <c r="AD61" s="521"/>
    </row>
    <row r="62" spans="1:30" s="53" customFormat="1" ht="53.25" customHeight="1" x14ac:dyDescent="0.2">
      <c r="A62" s="542"/>
      <c r="B62" s="503"/>
      <c r="C62" s="500"/>
      <c r="D62" s="547"/>
      <c r="E62" s="550"/>
      <c r="F62" s="550"/>
      <c r="G62" s="550"/>
      <c r="H62" s="550"/>
      <c r="I62" s="550"/>
      <c r="J62" s="550"/>
      <c r="K62" s="550"/>
      <c r="L62" s="550"/>
      <c r="M62" s="509"/>
      <c r="N62" s="121" t="s">
        <v>185</v>
      </c>
      <c r="O62" s="75" t="s">
        <v>253</v>
      </c>
      <c r="P62" s="64" t="s">
        <v>254</v>
      </c>
      <c r="Q62" s="75">
        <v>100</v>
      </c>
      <c r="R62" s="422">
        <v>100</v>
      </c>
      <c r="S62" s="422">
        <v>100</v>
      </c>
      <c r="T62" s="422">
        <v>100</v>
      </c>
      <c r="U62" s="422">
        <v>100</v>
      </c>
      <c r="V62" s="422">
        <v>100</v>
      </c>
      <c r="W62" s="423">
        <v>87140000</v>
      </c>
      <c r="X62" s="423">
        <v>97140000</v>
      </c>
      <c r="Y62" s="423">
        <v>107140000</v>
      </c>
      <c r="Z62" s="423">
        <v>117140000</v>
      </c>
      <c r="AA62" s="423">
        <v>125140000</v>
      </c>
      <c r="AB62" s="521"/>
      <c r="AC62" s="521"/>
      <c r="AD62" s="521"/>
    </row>
    <row r="63" spans="1:30" ht="47.25" x14ac:dyDescent="0.2">
      <c r="A63" s="542"/>
      <c r="B63" s="503"/>
      <c r="C63" s="501"/>
      <c r="D63" s="548"/>
      <c r="E63" s="551"/>
      <c r="F63" s="551"/>
      <c r="G63" s="551"/>
      <c r="H63" s="551"/>
      <c r="I63" s="551"/>
      <c r="J63" s="551"/>
      <c r="K63" s="551"/>
      <c r="L63" s="551"/>
      <c r="M63" s="510"/>
      <c r="N63" s="119" t="s">
        <v>264</v>
      </c>
      <c r="O63" s="131" t="s">
        <v>388</v>
      </c>
      <c r="P63" s="64" t="s">
        <v>389</v>
      </c>
      <c r="Q63" s="387">
        <v>0.45</v>
      </c>
      <c r="R63" s="131">
        <v>100</v>
      </c>
      <c r="S63" s="254">
        <v>100</v>
      </c>
      <c r="T63" s="254">
        <v>100</v>
      </c>
      <c r="U63" s="254">
        <v>100</v>
      </c>
      <c r="V63" s="254">
        <v>100</v>
      </c>
      <c r="W63" s="388">
        <v>82350000</v>
      </c>
      <c r="X63" s="388">
        <v>247102500</v>
      </c>
      <c r="Y63" s="388">
        <v>118920000</v>
      </c>
      <c r="Z63" s="388">
        <v>158498400</v>
      </c>
      <c r="AA63" s="388">
        <v>171844368</v>
      </c>
      <c r="AB63" s="521"/>
      <c r="AC63" s="521"/>
      <c r="AD63" s="521"/>
    </row>
    <row r="64" spans="1:30" ht="63" customHeight="1" x14ac:dyDescent="0.2">
      <c r="A64" s="542"/>
      <c r="B64" s="503"/>
      <c r="C64" s="499" t="s">
        <v>30</v>
      </c>
      <c r="D64" s="546" t="s">
        <v>3</v>
      </c>
      <c r="E64" s="518">
        <v>52.48</v>
      </c>
      <c r="F64" s="518">
        <v>53.14</v>
      </c>
      <c r="G64" s="518">
        <v>53.47</v>
      </c>
      <c r="H64" s="518">
        <v>53.8</v>
      </c>
      <c r="I64" s="518">
        <v>54.13</v>
      </c>
      <c r="J64" s="518">
        <v>54.46</v>
      </c>
      <c r="K64" s="518">
        <v>54.79</v>
      </c>
      <c r="L64" s="518" t="s">
        <v>84</v>
      </c>
      <c r="M64" s="508" t="s">
        <v>258</v>
      </c>
      <c r="N64" s="195"/>
      <c r="O64" s="103" t="s">
        <v>394</v>
      </c>
      <c r="P64" s="129" t="s">
        <v>389</v>
      </c>
      <c r="Q64" s="351">
        <v>0.45</v>
      </c>
      <c r="R64" s="103">
        <v>100</v>
      </c>
      <c r="S64" s="352">
        <v>100</v>
      </c>
      <c r="T64" s="352">
        <v>100</v>
      </c>
      <c r="U64" s="352">
        <v>100</v>
      </c>
      <c r="V64" s="352">
        <v>100</v>
      </c>
      <c r="W64" s="252">
        <v>54900000</v>
      </c>
      <c r="X64" s="353">
        <v>164735000</v>
      </c>
      <c r="Y64" s="353">
        <v>79280000</v>
      </c>
      <c r="Z64" s="353">
        <v>105665600</v>
      </c>
      <c r="AA64" s="353">
        <v>114562912</v>
      </c>
      <c r="AB64" s="521"/>
      <c r="AC64" s="521"/>
      <c r="AD64" s="521"/>
    </row>
    <row r="65" spans="1:30" ht="63" customHeight="1" x14ac:dyDescent="0.2">
      <c r="A65" s="542"/>
      <c r="B65" s="503"/>
      <c r="C65" s="500"/>
      <c r="D65" s="547"/>
      <c r="E65" s="519"/>
      <c r="F65" s="519"/>
      <c r="G65" s="519"/>
      <c r="H65" s="519"/>
      <c r="I65" s="519"/>
      <c r="J65" s="519"/>
      <c r="K65" s="519"/>
      <c r="L65" s="519"/>
      <c r="M65" s="509"/>
      <c r="N65" s="195"/>
      <c r="O65" s="103" t="s">
        <v>390</v>
      </c>
      <c r="P65" s="129" t="s">
        <v>391</v>
      </c>
      <c r="Q65" s="351">
        <v>0.25</v>
      </c>
      <c r="R65" s="103">
        <v>100</v>
      </c>
      <c r="S65" s="352">
        <v>100</v>
      </c>
      <c r="T65" s="352">
        <v>100</v>
      </c>
      <c r="U65" s="352">
        <v>100</v>
      </c>
      <c r="V65" s="352">
        <v>100</v>
      </c>
      <c r="W65" s="252"/>
      <c r="X65" s="353">
        <v>225000000</v>
      </c>
      <c r="Y65" s="353">
        <v>329500000</v>
      </c>
      <c r="Z65" s="353">
        <v>259090000</v>
      </c>
      <c r="AA65" s="353">
        <v>319271800</v>
      </c>
      <c r="AB65" s="521"/>
      <c r="AC65" s="521"/>
      <c r="AD65" s="521"/>
    </row>
    <row r="66" spans="1:30" ht="45" x14ac:dyDescent="0.2">
      <c r="A66" s="542"/>
      <c r="B66" s="503"/>
      <c r="C66" s="500"/>
      <c r="D66" s="547"/>
      <c r="E66" s="519"/>
      <c r="F66" s="519"/>
      <c r="G66" s="519"/>
      <c r="H66" s="519"/>
      <c r="I66" s="519"/>
      <c r="J66" s="519"/>
      <c r="K66" s="519"/>
      <c r="L66" s="519"/>
      <c r="M66" s="509"/>
      <c r="N66" s="195"/>
      <c r="O66" s="103" t="s">
        <v>392</v>
      </c>
      <c r="P66" s="129" t="s">
        <v>393</v>
      </c>
      <c r="Q66" s="351"/>
      <c r="R66" s="103">
        <v>0</v>
      </c>
      <c r="S66" s="352">
        <v>50</v>
      </c>
      <c r="T66" s="352">
        <v>50</v>
      </c>
      <c r="U66" s="352">
        <v>50</v>
      </c>
      <c r="V66" s="352">
        <v>100</v>
      </c>
      <c r="W66" s="252"/>
      <c r="X66" s="353">
        <v>385006875</v>
      </c>
      <c r="Y66" s="353">
        <v>102500000</v>
      </c>
      <c r="Z66" s="353">
        <v>104550000</v>
      </c>
      <c r="AA66" s="353">
        <v>65025000</v>
      </c>
      <c r="AB66" s="521"/>
      <c r="AC66" s="521"/>
      <c r="AD66" s="521"/>
    </row>
    <row r="67" spans="1:30" ht="48.75" customHeight="1" x14ac:dyDescent="0.2">
      <c r="A67" s="542"/>
      <c r="B67" s="503"/>
      <c r="C67" s="500"/>
      <c r="D67" s="547"/>
      <c r="E67" s="519"/>
      <c r="F67" s="519"/>
      <c r="G67" s="519"/>
      <c r="H67" s="519"/>
      <c r="I67" s="519"/>
      <c r="J67" s="519"/>
      <c r="K67" s="519"/>
      <c r="L67" s="519"/>
      <c r="M67" s="509"/>
      <c r="N67" s="522" t="s">
        <v>220</v>
      </c>
      <c r="O67" s="68" t="s">
        <v>230</v>
      </c>
      <c r="P67" s="67" t="s">
        <v>231</v>
      </c>
      <c r="Q67" s="144">
        <v>100</v>
      </c>
      <c r="R67" s="73">
        <v>100</v>
      </c>
      <c r="S67" s="73">
        <v>100</v>
      </c>
      <c r="T67" s="73">
        <v>100</v>
      </c>
      <c r="U67" s="73">
        <v>100</v>
      </c>
      <c r="V67" s="73">
        <v>100</v>
      </c>
      <c r="W67" s="424">
        <v>380000000</v>
      </c>
      <c r="X67" s="424">
        <v>280000000</v>
      </c>
      <c r="Y67" s="424">
        <v>280000000</v>
      </c>
      <c r="Z67" s="424">
        <v>280000000</v>
      </c>
      <c r="AA67" s="424">
        <v>280000000</v>
      </c>
      <c r="AB67" s="521"/>
      <c r="AC67" s="521"/>
      <c r="AD67" s="521"/>
    </row>
    <row r="68" spans="1:30" ht="42" customHeight="1" x14ac:dyDescent="0.2">
      <c r="A68" s="542"/>
      <c r="B68" s="503"/>
      <c r="C68" s="500"/>
      <c r="D68" s="547"/>
      <c r="E68" s="519"/>
      <c r="F68" s="519"/>
      <c r="G68" s="519"/>
      <c r="H68" s="519"/>
      <c r="I68" s="519"/>
      <c r="J68" s="519"/>
      <c r="K68" s="519"/>
      <c r="L68" s="519"/>
      <c r="M68" s="509"/>
      <c r="N68" s="523"/>
      <c r="O68" s="68" t="s">
        <v>232</v>
      </c>
      <c r="P68" s="67" t="s">
        <v>233</v>
      </c>
      <c r="Q68" s="144">
        <v>100</v>
      </c>
      <c r="R68" s="73">
        <v>100</v>
      </c>
      <c r="S68" s="73">
        <v>100</v>
      </c>
      <c r="T68" s="73">
        <v>100</v>
      </c>
      <c r="U68" s="73">
        <v>100</v>
      </c>
      <c r="V68" s="73">
        <v>100</v>
      </c>
      <c r="W68" s="424">
        <v>196000000</v>
      </c>
      <c r="X68" s="424">
        <v>232000000</v>
      </c>
      <c r="Y68" s="424">
        <v>268000000</v>
      </c>
      <c r="Z68" s="424">
        <v>304000000</v>
      </c>
      <c r="AA68" s="424">
        <v>340000000</v>
      </c>
      <c r="AB68" s="521"/>
      <c r="AC68" s="521"/>
      <c r="AD68" s="521"/>
    </row>
    <row r="69" spans="1:30" ht="60" x14ac:dyDescent="0.2">
      <c r="A69" s="542"/>
      <c r="B69" s="503"/>
      <c r="C69" s="500"/>
      <c r="D69" s="547"/>
      <c r="E69" s="519"/>
      <c r="F69" s="519"/>
      <c r="G69" s="519"/>
      <c r="H69" s="519"/>
      <c r="I69" s="519"/>
      <c r="J69" s="519"/>
      <c r="K69" s="519"/>
      <c r="L69" s="519"/>
      <c r="M69" s="509"/>
      <c r="N69" s="122" t="s">
        <v>221</v>
      </c>
      <c r="O69" s="68" t="s">
        <v>237</v>
      </c>
      <c r="P69" s="74" t="s">
        <v>238</v>
      </c>
      <c r="Q69" s="345">
        <v>40</v>
      </c>
      <c r="R69" s="373">
        <v>60</v>
      </c>
      <c r="S69" s="374">
        <v>80</v>
      </c>
      <c r="T69" s="374">
        <v>100</v>
      </c>
      <c r="U69" s="374">
        <v>100</v>
      </c>
      <c r="V69" s="374">
        <v>100</v>
      </c>
      <c r="W69" s="347">
        <v>300000000</v>
      </c>
      <c r="X69" s="347">
        <v>300000000</v>
      </c>
      <c r="Y69" s="347">
        <v>320000000</v>
      </c>
      <c r="Z69" s="347">
        <v>320000000</v>
      </c>
      <c r="AA69" s="347">
        <v>400000000</v>
      </c>
      <c r="AB69" s="521"/>
      <c r="AC69" s="521"/>
      <c r="AD69" s="521"/>
    </row>
    <row r="70" spans="1:30" ht="41.25" customHeight="1" x14ac:dyDescent="0.2">
      <c r="A70" s="542"/>
      <c r="B70" s="503"/>
      <c r="C70" s="500"/>
      <c r="D70" s="548"/>
      <c r="E70" s="520"/>
      <c r="F70" s="520"/>
      <c r="G70" s="520"/>
      <c r="H70" s="520"/>
      <c r="I70" s="520"/>
      <c r="J70" s="520"/>
      <c r="K70" s="520"/>
      <c r="L70" s="520"/>
      <c r="M70" s="510"/>
      <c r="N70" s="122" t="s">
        <v>218</v>
      </c>
      <c r="O70" s="68" t="s">
        <v>216</v>
      </c>
      <c r="P70" s="62" t="s">
        <v>217</v>
      </c>
      <c r="Q70" s="401">
        <v>1</v>
      </c>
      <c r="R70" s="425">
        <v>1</v>
      </c>
      <c r="S70" s="425">
        <v>1</v>
      </c>
      <c r="T70" s="425">
        <v>1</v>
      </c>
      <c r="U70" s="425">
        <v>1</v>
      </c>
      <c r="V70" s="425">
        <v>1</v>
      </c>
      <c r="W70" s="424">
        <v>339000000</v>
      </c>
      <c r="X70" s="424">
        <v>355950000</v>
      </c>
      <c r="Y70" s="424">
        <v>373747500</v>
      </c>
      <c r="Z70" s="424">
        <v>392434875</v>
      </c>
      <c r="AA70" s="424">
        <v>412056619</v>
      </c>
      <c r="AB70" s="521"/>
      <c r="AC70" s="521"/>
      <c r="AD70" s="521"/>
    </row>
  </sheetData>
  <mergeCells count="128">
    <mergeCell ref="H55:H63"/>
    <mergeCell ref="I55:I63"/>
    <mergeCell ref="J55:J63"/>
    <mergeCell ref="K55:K63"/>
    <mergeCell ref="L55:L63"/>
    <mergeCell ref="N34:N35"/>
    <mergeCell ref="N36:N37"/>
    <mergeCell ref="N50:N51"/>
    <mergeCell ref="J26:J51"/>
    <mergeCell ref="I26:I51"/>
    <mergeCell ref="H26:H51"/>
    <mergeCell ref="A1:A2"/>
    <mergeCell ref="B1:B2"/>
    <mergeCell ref="C1:C2"/>
    <mergeCell ref="D1:D2"/>
    <mergeCell ref="R1:V1"/>
    <mergeCell ref="W1:AA1"/>
    <mergeCell ref="O13:O15"/>
    <mergeCell ref="W13:W15"/>
    <mergeCell ref="X13:X15"/>
    <mergeCell ref="Y13:Y15"/>
    <mergeCell ref="Z13:Z15"/>
    <mergeCell ref="AA13:AA15"/>
    <mergeCell ref="E1:E2"/>
    <mergeCell ref="F1:K1"/>
    <mergeCell ref="H5:H8"/>
    <mergeCell ref="I5:I8"/>
    <mergeCell ref="J5:J8"/>
    <mergeCell ref="K5:K8"/>
    <mergeCell ref="L5:L8"/>
    <mergeCell ref="H9:H12"/>
    <mergeCell ref="I9:I12"/>
    <mergeCell ref="J9:J12"/>
    <mergeCell ref="K9:K12"/>
    <mergeCell ref="L9:L12"/>
    <mergeCell ref="Q1:Q3"/>
    <mergeCell ref="O21:O23"/>
    <mergeCell ref="D5:D8"/>
    <mergeCell ref="D9:D12"/>
    <mergeCell ref="D21:D25"/>
    <mergeCell ref="P1:P2"/>
    <mergeCell ref="L1:L2"/>
    <mergeCell ref="M1:M2"/>
    <mergeCell ref="N1:N2"/>
    <mergeCell ref="O1:O3"/>
    <mergeCell ref="E5:E8"/>
    <mergeCell ref="F5:F8"/>
    <mergeCell ref="G5:G8"/>
    <mergeCell ref="E9:E12"/>
    <mergeCell ref="F9:F12"/>
    <mergeCell ref="G9:G12"/>
    <mergeCell ref="I21:I25"/>
    <mergeCell ref="J21:J25"/>
    <mergeCell ref="K21:K25"/>
    <mergeCell ref="L21:L25"/>
    <mergeCell ref="A4:A70"/>
    <mergeCell ref="N21:N23"/>
    <mergeCell ref="N13:N15"/>
    <mergeCell ref="B54:B70"/>
    <mergeCell ref="C5:C12"/>
    <mergeCell ref="C55:C63"/>
    <mergeCell ref="E21:E25"/>
    <mergeCell ref="F21:F25"/>
    <mergeCell ref="G21:G25"/>
    <mergeCell ref="H21:H25"/>
    <mergeCell ref="C64:C70"/>
    <mergeCell ref="D55:D63"/>
    <mergeCell ref="E55:E63"/>
    <mergeCell ref="F55:F63"/>
    <mergeCell ref="G55:G63"/>
    <mergeCell ref="D64:D70"/>
    <mergeCell ref="E64:E70"/>
    <mergeCell ref="F64:F70"/>
    <mergeCell ref="G64:G70"/>
    <mergeCell ref="H64:H70"/>
    <mergeCell ref="I64:I70"/>
    <mergeCell ref="J64:J70"/>
    <mergeCell ref="K64:K70"/>
    <mergeCell ref="L64:L70"/>
    <mergeCell ref="M64:M70"/>
    <mergeCell ref="M55:M63"/>
    <mergeCell ref="L26:L51"/>
    <mergeCell ref="K26:K51"/>
    <mergeCell ref="AB5:AD70"/>
    <mergeCell ref="N67:N68"/>
    <mergeCell ref="W22:W23"/>
    <mergeCell ref="X22:X23"/>
    <mergeCell ref="Y22:Y23"/>
    <mergeCell ref="Z22:Z23"/>
    <mergeCell ref="AA22:AA23"/>
    <mergeCell ref="W46:W47"/>
    <mergeCell ref="X46:X47"/>
    <mergeCell ref="AA46:AA47"/>
    <mergeCell ref="W50:W51"/>
    <mergeCell ref="X50:X51"/>
    <mergeCell ref="Y50:Y51"/>
    <mergeCell ref="Z50:Z51"/>
    <mergeCell ref="AA50:AA51"/>
    <mergeCell ref="O50:O51"/>
    <mergeCell ref="O27:O29"/>
    <mergeCell ref="O46:O47"/>
    <mergeCell ref="N43:N47"/>
    <mergeCell ref="N27:N29"/>
    <mergeCell ref="O38:O39"/>
    <mergeCell ref="O40:O41"/>
    <mergeCell ref="N19:N20"/>
    <mergeCell ref="L13:L20"/>
    <mergeCell ref="M13:M20"/>
    <mergeCell ref="M21:M25"/>
    <mergeCell ref="H13:H20"/>
    <mergeCell ref="I13:I20"/>
    <mergeCell ref="J13:J20"/>
    <mergeCell ref="K13:K20"/>
    <mergeCell ref="N31:N32"/>
    <mergeCell ref="D26:D51"/>
    <mergeCell ref="C21:C51"/>
    <mergeCell ref="B4:B51"/>
    <mergeCell ref="M27:M29"/>
    <mergeCell ref="C13:C20"/>
    <mergeCell ref="D13:D20"/>
    <mergeCell ref="E13:E20"/>
    <mergeCell ref="F13:F20"/>
    <mergeCell ref="G13:G20"/>
    <mergeCell ref="M5:M8"/>
    <mergeCell ref="M9:M12"/>
    <mergeCell ref="G26:G51"/>
    <mergeCell ref="F26:F51"/>
    <mergeCell ref="E26:E51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3"/>
  <sheetViews>
    <sheetView tabSelected="1" topLeftCell="I95" zoomScale="55" zoomScaleNormal="55" workbookViewId="0">
      <selection activeCell="T101" sqref="T101"/>
    </sheetView>
  </sheetViews>
  <sheetFormatPr defaultRowHeight="15" x14ac:dyDescent="0.2"/>
  <cols>
    <col min="1" max="1" width="26" style="1" customWidth="1"/>
    <col min="2" max="2" width="26.83203125" style="1" customWidth="1"/>
    <col min="3" max="3" width="30.33203125" style="1" customWidth="1"/>
    <col min="4" max="4" width="35" style="2" customWidth="1"/>
    <col min="5" max="5" width="13" style="1" customWidth="1"/>
    <col min="6" max="8" width="15.6640625" style="1" customWidth="1"/>
    <col min="9" max="9" width="18.83203125" style="1" customWidth="1"/>
    <col min="10" max="11" width="15.6640625" style="1" customWidth="1"/>
    <col min="12" max="12" width="27.6640625" style="1" customWidth="1"/>
    <col min="13" max="13" width="27.5" style="52" customWidth="1"/>
    <col min="14" max="14" width="44.1640625" style="125" customWidth="1"/>
    <col min="15" max="15" width="48.33203125" style="215" customWidth="1"/>
    <col min="16" max="16" width="48.5" customWidth="1"/>
    <col min="17" max="17" width="18.33203125" style="474" customWidth="1"/>
    <col min="18" max="18" width="22.5" style="291" customWidth="1"/>
    <col min="19" max="19" width="22.1640625" style="291" customWidth="1"/>
    <col min="20" max="20" width="21.5" style="291" customWidth="1"/>
    <col min="21" max="21" width="22.33203125" style="291" customWidth="1"/>
    <col min="22" max="22" width="20.83203125" style="291" bestFit="1" customWidth="1"/>
    <col min="23" max="23" width="28.33203125" style="291" customWidth="1"/>
    <col min="24" max="24" width="31.33203125" style="291" customWidth="1"/>
    <col min="25" max="25" width="28.83203125" style="291" customWidth="1"/>
    <col min="26" max="26" width="27.5" style="291" customWidth="1"/>
    <col min="27" max="27" width="28.33203125" style="291" customWidth="1"/>
    <col min="28" max="28" width="28.1640625" customWidth="1"/>
    <col min="29" max="29" width="19" bestFit="1" customWidth="1"/>
    <col min="32" max="32" width="28.83203125" customWidth="1"/>
  </cols>
  <sheetData>
    <row r="1" spans="1:30" ht="32.25" thickBot="1" x14ac:dyDescent="0.25">
      <c r="A1" s="482" t="s">
        <v>24</v>
      </c>
      <c r="B1" s="482" t="s">
        <v>6</v>
      </c>
      <c r="C1" s="482" t="s">
        <v>7</v>
      </c>
      <c r="D1" s="484" t="s">
        <v>25</v>
      </c>
      <c r="E1" s="486" t="s">
        <v>8</v>
      </c>
      <c r="F1" s="481" t="s">
        <v>9</v>
      </c>
      <c r="G1" s="481"/>
      <c r="H1" s="481"/>
      <c r="I1" s="481"/>
      <c r="J1" s="481"/>
      <c r="K1" s="481"/>
      <c r="L1" s="492" t="s">
        <v>93</v>
      </c>
      <c r="M1" s="481" t="s">
        <v>95</v>
      </c>
      <c r="N1" s="596" t="s">
        <v>96</v>
      </c>
      <c r="O1" s="208" t="s">
        <v>94</v>
      </c>
      <c r="P1" s="607" t="s">
        <v>127</v>
      </c>
      <c r="Q1" s="602" t="s">
        <v>128</v>
      </c>
      <c r="R1" s="604" t="s">
        <v>9</v>
      </c>
      <c r="S1" s="605"/>
      <c r="T1" s="605"/>
      <c r="U1" s="605"/>
      <c r="V1" s="606"/>
      <c r="W1" s="586" t="s">
        <v>126</v>
      </c>
      <c r="X1" s="587"/>
      <c r="Y1" s="587"/>
      <c r="Z1" s="587"/>
      <c r="AA1" s="588"/>
    </row>
    <row r="2" spans="1:30" ht="12.75" customHeight="1" x14ac:dyDescent="0.2">
      <c r="A2" s="483"/>
      <c r="B2" s="483"/>
      <c r="C2" s="483"/>
      <c r="D2" s="485"/>
      <c r="E2" s="487"/>
      <c r="F2" s="41">
        <v>2025</v>
      </c>
      <c r="G2" s="41">
        <v>2026</v>
      </c>
      <c r="H2" s="41">
        <v>2027</v>
      </c>
      <c r="I2" s="41">
        <v>2028</v>
      </c>
      <c r="J2" s="41">
        <v>2029</v>
      </c>
      <c r="K2" s="41">
        <v>2030</v>
      </c>
      <c r="L2" s="493"/>
      <c r="M2" s="481"/>
      <c r="N2" s="597"/>
      <c r="O2" s="209"/>
      <c r="P2" s="608"/>
      <c r="Q2" s="603"/>
      <c r="R2" s="266">
        <v>2026</v>
      </c>
      <c r="S2" s="266">
        <v>2027</v>
      </c>
      <c r="T2" s="266">
        <v>2028</v>
      </c>
      <c r="U2" s="266">
        <v>2029</v>
      </c>
      <c r="V2" s="266">
        <v>2030</v>
      </c>
      <c r="W2" s="266">
        <v>2026</v>
      </c>
      <c r="X2" s="266">
        <v>2027</v>
      </c>
      <c r="Y2" s="266">
        <v>2028</v>
      </c>
      <c r="Z2" s="266">
        <v>2029</v>
      </c>
      <c r="AA2" s="266">
        <v>2030</v>
      </c>
    </row>
    <row r="3" spans="1:30" x14ac:dyDescent="0.2">
      <c r="A3" s="42"/>
      <c r="B3" s="42"/>
      <c r="C3" s="42"/>
      <c r="D3" s="49"/>
      <c r="E3" s="42"/>
      <c r="F3" s="41"/>
      <c r="G3" s="41"/>
      <c r="H3" s="41"/>
      <c r="I3" s="41"/>
      <c r="J3" s="41"/>
      <c r="K3" s="41"/>
      <c r="L3" s="45"/>
      <c r="M3" s="48"/>
      <c r="N3" s="598"/>
      <c r="O3" s="210"/>
      <c r="P3" s="51"/>
      <c r="Q3" s="440"/>
      <c r="R3" s="267"/>
      <c r="S3" s="268"/>
      <c r="T3" s="268"/>
      <c r="U3" s="268"/>
      <c r="V3" s="268"/>
      <c r="W3" s="268"/>
      <c r="X3" s="268"/>
      <c r="Y3" s="268"/>
      <c r="Z3" s="268"/>
      <c r="AA3" s="268"/>
    </row>
    <row r="4" spans="1:30" ht="90.95" customHeight="1" x14ac:dyDescent="0.2">
      <c r="A4" s="613" t="s">
        <v>13</v>
      </c>
      <c r="B4" s="615" t="s">
        <v>14</v>
      </c>
      <c r="C4" s="88"/>
      <c r="D4" s="89" t="s">
        <v>56</v>
      </c>
      <c r="E4" s="88" t="s">
        <v>58</v>
      </c>
      <c r="F4" s="97" t="s">
        <v>59</v>
      </c>
      <c r="G4" s="97" t="s">
        <v>59</v>
      </c>
      <c r="H4" s="97" t="s">
        <v>59</v>
      </c>
      <c r="I4" s="88" t="s">
        <v>57</v>
      </c>
      <c r="J4" s="88" t="s">
        <v>57</v>
      </c>
      <c r="K4" s="88" t="s">
        <v>57</v>
      </c>
      <c r="L4" s="88"/>
      <c r="M4" s="79"/>
      <c r="N4" s="113"/>
      <c r="O4" s="211"/>
      <c r="P4" s="95"/>
      <c r="Q4" s="441"/>
      <c r="R4" s="166"/>
      <c r="S4" s="269"/>
      <c r="T4" s="269"/>
      <c r="U4" s="269"/>
      <c r="V4" s="269"/>
      <c r="W4" s="269"/>
      <c r="X4" s="269"/>
      <c r="Y4" s="269"/>
      <c r="Z4" s="269"/>
      <c r="AA4" s="269"/>
      <c r="AB4" s="69"/>
    </row>
    <row r="5" spans="1:30" ht="64.5" customHeight="1" x14ac:dyDescent="0.2">
      <c r="A5" s="613"/>
      <c r="B5" s="615"/>
      <c r="C5" s="614" t="s">
        <v>31</v>
      </c>
      <c r="D5" s="614" t="s">
        <v>4</v>
      </c>
      <c r="E5" s="612">
        <v>4.7</v>
      </c>
      <c r="F5" s="612">
        <v>4.8600000000000003</v>
      </c>
      <c r="G5" s="612">
        <v>4.9000000000000004</v>
      </c>
      <c r="H5" s="611">
        <v>4.95</v>
      </c>
      <c r="I5" s="612">
        <v>5</v>
      </c>
      <c r="J5" s="612">
        <v>5.04</v>
      </c>
      <c r="K5" s="612">
        <v>5.0999999999999996</v>
      </c>
      <c r="L5" s="612" t="s">
        <v>85</v>
      </c>
      <c r="M5" s="591" t="s">
        <v>106</v>
      </c>
      <c r="N5" s="599"/>
      <c r="O5" s="85" t="s">
        <v>255</v>
      </c>
      <c r="P5" s="86" t="s">
        <v>463</v>
      </c>
      <c r="Q5" s="442">
        <v>4.58</v>
      </c>
      <c r="R5" s="270">
        <v>0.05</v>
      </c>
      <c r="S5" s="270">
        <v>5.21E-2</v>
      </c>
      <c r="T5" s="270">
        <v>5.4399999999999997E-2</v>
      </c>
      <c r="U5" s="270">
        <v>5.67E-2</v>
      </c>
      <c r="V5" s="270">
        <v>5.8999999999999997E-2</v>
      </c>
      <c r="W5" s="271">
        <v>5365000000</v>
      </c>
      <c r="X5" s="271">
        <v>6707500000</v>
      </c>
      <c r="Y5" s="271">
        <v>8384375000</v>
      </c>
      <c r="Z5" s="271">
        <v>9225312500</v>
      </c>
      <c r="AA5" s="271">
        <v>5365000000</v>
      </c>
      <c r="AB5" s="580" t="s">
        <v>477</v>
      </c>
      <c r="AC5" s="581"/>
      <c r="AD5" s="581"/>
    </row>
    <row r="6" spans="1:30" ht="64.5" customHeight="1" x14ac:dyDescent="0.2">
      <c r="A6" s="613"/>
      <c r="B6" s="615"/>
      <c r="C6" s="614"/>
      <c r="D6" s="614"/>
      <c r="E6" s="612"/>
      <c r="F6" s="612"/>
      <c r="G6" s="612"/>
      <c r="H6" s="611"/>
      <c r="I6" s="612"/>
      <c r="J6" s="612"/>
      <c r="K6" s="612"/>
      <c r="L6" s="612"/>
      <c r="M6" s="591"/>
      <c r="N6" s="599"/>
      <c r="O6" s="85" t="s">
        <v>267</v>
      </c>
      <c r="P6" s="103" t="s">
        <v>464</v>
      </c>
      <c r="Q6" s="443">
        <v>3.5000000000000001E-3</v>
      </c>
      <c r="R6" s="272">
        <v>4.3499999999999997E-2</v>
      </c>
      <c r="S6" s="272">
        <v>6.3500000000000001E-2</v>
      </c>
      <c r="T6" s="272">
        <v>8.3500000000000005E-2</v>
      </c>
      <c r="U6" s="272">
        <v>0.10349999999999999</v>
      </c>
      <c r="V6" s="272">
        <v>0.1235</v>
      </c>
      <c r="W6" s="271">
        <v>25000000</v>
      </c>
      <c r="X6" s="271">
        <v>31250000</v>
      </c>
      <c r="Y6" s="271">
        <v>40000000</v>
      </c>
      <c r="Z6" s="271">
        <v>45000000</v>
      </c>
      <c r="AA6" s="271">
        <v>25000000</v>
      </c>
      <c r="AB6" s="582"/>
      <c r="AC6" s="581"/>
      <c r="AD6" s="581"/>
    </row>
    <row r="7" spans="1:30" ht="64.5" customHeight="1" x14ac:dyDescent="0.2">
      <c r="A7" s="613"/>
      <c r="B7" s="615"/>
      <c r="C7" s="614"/>
      <c r="D7" s="614"/>
      <c r="E7" s="612"/>
      <c r="F7" s="612"/>
      <c r="G7" s="612"/>
      <c r="H7" s="611"/>
      <c r="I7" s="612"/>
      <c r="J7" s="612"/>
      <c r="K7" s="612"/>
      <c r="L7" s="612"/>
      <c r="M7" s="591"/>
      <c r="N7" s="599"/>
      <c r="O7" s="85" t="s">
        <v>269</v>
      </c>
      <c r="P7" s="102" t="s">
        <v>465</v>
      </c>
      <c r="Q7" s="444" t="s">
        <v>466</v>
      </c>
      <c r="R7" s="163" t="s">
        <v>467</v>
      </c>
      <c r="S7" s="301" t="s">
        <v>468</v>
      </c>
      <c r="T7" s="301" t="s">
        <v>469</v>
      </c>
      <c r="U7" s="301" t="s">
        <v>470</v>
      </c>
      <c r="V7" s="301" t="s">
        <v>467</v>
      </c>
      <c r="W7" s="302">
        <v>20000000</v>
      </c>
      <c r="X7" s="302">
        <v>32000000</v>
      </c>
      <c r="Y7" s="302">
        <v>34200000</v>
      </c>
      <c r="Z7" s="302">
        <v>36000000</v>
      </c>
      <c r="AA7" s="302">
        <v>30000000</v>
      </c>
      <c r="AB7" s="582"/>
      <c r="AC7" s="581"/>
      <c r="AD7" s="581"/>
    </row>
    <row r="8" spans="1:30" ht="64.5" customHeight="1" x14ac:dyDescent="0.2">
      <c r="A8" s="613"/>
      <c r="B8" s="615"/>
      <c r="C8" s="614"/>
      <c r="D8" s="614"/>
      <c r="E8" s="612"/>
      <c r="F8" s="612"/>
      <c r="G8" s="612"/>
      <c r="H8" s="611"/>
      <c r="I8" s="612"/>
      <c r="J8" s="612"/>
      <c r="K8" s="612"/>
      <c r="L8" s="612"/>
      <c r="M8" s="591"/>
      <c r="N8" s="599"/>
      <c r="O8" s="85" t="s">
        <v>270</v>
      </c>
      <c r="P8" s="102" t="s">
        <v>271</v>
      </c>
      <c r="Q8" s="444" t="s">
        <v>272</v>
      </c>
      <c r="R8" s="284">
        <v>0.1009</v>
      </c>
      <c r="S8" s="303">
        <v>0.1047</v>
      </c>
      <c r="T8" s="303">
        <v>0.1085</v>
      </c>
      <c r="U8" s="303">
        <v>0.1123</v>
      </c>
      <c r="V8" s="303" t="s">
        <v>273</v>
      </c>
      <c r="W8" s="302">
        <v>1125000000</v>
      </c>
      <c r="X8" s="302">
        <v>1225000000</v>
      </c>
      <c r="Y8" s="302">
        <v>1335000000</v>
      </c>
      <c r="Z8" s="302">
        <v>1456000000</v>
      </c>
      <c r="AA8" s="302">
        <v>1125000000</v>
      </c>
      <c r="AB8" s="582"/>
      <c r="AC8" s="581"/>
      <c r="AD8" s="581"/>
    </row>
    <row r="9" spans="1:30" ht="64.5" customHeight="1" x14ac:dyDescent="0.2">
      <c r="A9" s="613"/>
      <c r="B9" s="615"/>
      <c r="C9" s="614"/>
      <c r="D9" s="614"/>
      <c r="E9" s="612"/>
      <c r="F9" s="612"/>
      <c r="G9" s="612"/>
      <c r="H9" s="611"/>
      <c r="I9" s="612"/>
      <c r="J9" s="612"/>
      <c r="K9" s="612"/>
      <c r="L9" s="612"/>
      <c r="M9" s="591"/>
      <c r="N9" s="599"/>
      <c r="O9" s="85" t="s">
        <v>274</v>
      </c>
      <c r="P9" s="86" t="s">
        <v>275</v>
      </c>
      <c r="Q9" s="445">
        <v>1.5662</v>
      </c>
      <c r="R9" s="163">
        <v>1.59</v>
      </c>
      <c r="S9" s="301">
        <v>1.62</v>
      </c>
      <c r="T9" s="301">
        <v>1.65</v>
      </c>
      <c r="U9" s="301">
        <v>1.68</v>
      </c>
      <c r="V9" s="301">
        <v>1.71</v>
      </c>
      <c r="W9" s="302">
        <v>1125000000</v>
      </c>
      <c r="X9" s="302">
        <v>1141500000</v>
      </c>
      <c r="Y9" s="302">
        <v>1158150000</v>
      </c>
      <c r="Z9" s="302">
        <v>1168965000</v>
      </c>
      <c r="AA9" s="302">
        <v>1125000000</v>
      </c>
      <c r="AB9" s="582"/>
      <c r="AC9" s="581"/>
      <c r="AD9" s="581"/>
    </row>
    <row r="10" spans="1:30" ht="64.5" customHeight="1" x14ac:dyDescent="0.2">
      <c r="A10" s="613"/>
      <c r="B10" s="615"/>
      <c r="C10" s="614"/>
      <c r="D10" s="614"/>
      <c r="E10" s="612"/>
      <c r="F10" s="612"/>
      <c r="G10" s="612"/>
      <c r="H10" s="611"/>
      <c r="I10" s="612"/>
      <c r="J10" s="612"/>
      <c r="K10" s="612"/>
      <c r="L10" s="612"/>
      <c r="M10" s="591"/>
      <c r="N10" s="599"/>
      <c r="O10" s="85" t="s">
        <v>276</v>
      </c>
      <c r="P10" s="102" t="s">
        <v>277</v>
      </c>
      <c r="Q10" s="444" t="s">
        <v>278</v>
      </c>
      <c r="R10" s="163" t="s">
        <v>471</v>
      </c>
      <c r="S10" s="301" t="s">
        <v>472</v>
      </c>
      <c r="T10" s="301" t="s">
        <v>473</v>
      </c>
      <c r="U10" s="301" t="s">
        <v>474</v>
      </c>
      <c r="V10" s="301" t="s">
        <v>475</v>
      </c>
      <c r="W10" s="302">
        <v>30000000</v>
      </c>
      <c r="X10" s="302">
        <v>39200000</v>
      </c>
      <c r="Y10" s="302">
        <v>44620000</v>
      </c>
      <c r="Z10" s="302">
        <v>49082000</v>
      </c>
      <c r="AA10" s="302">
        <v>30000000</v>
      </c>
      <c r="AB10" s="582"/>
      <c r="AC10" s="581"/>
      <c r="AD10" s="581"/>
    </row>
    <row r="11" spans="1:30" ht="64.5" customHeight="1" x14ac:dyDescent="0.2">
      <c r="A11" s="613"/>
      <c r="B11" s="615"/>
      <c r="C11" s="614"/>
      <c r="D11" s="614"/>
      <c r="E11" s="612"/>
      <c r="F11" s="612"/>
      <c r="G11" s="612"/>
      <c r="H11" s="611"/>
      <c r="I11" s="612"/>
      <c r="J11" s="612"/>
      <c r="K11" s="612"/>
      <c r="L11" s="612"/>
      <c r="M11" s="591"/>
      <c r="N11" s="599"/>
      <c r="O11" s="85" t="s">
        <v>279</v>
      </c>
      <c r="P11" s="102" t="s">
        <v>280</v>
      </c>
      <c r="Q11" s="444">
        <v>0.06</v>
      </c>
      <c r="R11" s="163">
        <v>7.0000000000000007E-2</v>
      </c>
      <c r="S11" s="301">
        <v>7.0000000000000007E-2</v>
      </c>
      <c r="T11" s="301">
        <v>7.0000000000000007E-2</v>
      </c>
      <c r="U11" s="301">
        <v>7.0000000000000007E-2</v>
      </c>
      <c r="V11" s="301">
        <v>7.0000000000000007E-2</v>
      </c>
      <c r="W11" s="302">
        <v>150000000</v>
      </c>
      <c r="X11" s="302">
        <v>170000000</v>
      </c>
      <c r="Y11" s="302">
        <v>190000000</v>
      </c>
      <c r="Z11" s="302">
        <v>210000000</v>
      </c>
      <c r="AA11" s="302">
        <v>250000000</v>
      </c>
      <c r="AB11" s="582"/>
      <c r="AC11" s="581"/>
      <c r="AD11" s="581"/>
    </row>
    <row r="12" spans="1:30" ht="24" customHeight="1" x14ac:dyDescent="0.2">
      <c r="A12" s="613"/>
      <c r="B12" s="615"/>
      <c r="C12" s="614"/>
      <c r="D12" s="614"/>
      <c r="E12" s="612"/>
      <c r="F12" s="612"/>
      <c r="G12" s="612"/>
      <c r="H12" s="611"/>
      <c r="I12" s="612"/>
      <c r="J12" s="612"/>
      <c r="K12" s="612"/>
      <c r="L12" s="612"/>
      <c r="M12" s="591"/>
      <c r="N12" s="592" t="s">
        <v>155</v>
      </c>
      <c r="O12" s="595" t="s">
        <v>402</v>
      </c>
      <c r="P12" s="260" t="s">
        <v>403</v>
      </c>
      <c r="Q12" s="446">
        <v>5.14</v>
      </c>
      <c r="R12" s="273">
        <v>5.24</v>
      </c>
      <c r="S12" s="275">
        <v>5.29</v>
      </c>
      <c r="T12" s="275">
        <v>5.34</v>
      </c>
      <c r="U12" s="273">
        <v>5.5</v>
      </c>
      <c r="V12" s="273">
        <v>5.5</v>
      </c>
      <c r="W12" s="274">
        <v>1901150000</v>
      </c>
      <c r="X12" s="274">
        <v>2058650000</v>
      </c>
      <c r="Y12" s="274">
        <v>2246150000</v>
      </c>
      <c r="Z12" s="274">
        <v>2621150000</v>
      </c>
      <c r="AA12" s="274">
        <v>2621150000</v>
      </c>
      <c r="AB12" s="582"/>
      <c r="AC12" s="581"/>
      <c r="AD12" s="581"/>
    </row>
    <row r="13" spans="1:30" ht="24" customHeight="1" x14ac:dyDescent="0.2">
      <c r="A13" s="613"/>
      <c r="B13" s="615"/>
      <c r="C13" s="614"/>
      <c r="D13" s="614"/>
      <c r="E13" s="612"/>
      <c r="F13" s="612"/>
      <c r="G13" s="612"/>
      <c r="H13" s="611"/>
      <c r="I13" s="612"/>
      <c r="J13" s="612"/>
      <c r="K13" s="612"/>
      <c r="L13" s="612"/>
      <c r="M13" s="591"/>
      <c r="N13" s="592"/>
      <c r="O13" s="595"/>
      <c r="P13" s="260" t="s">
        <v>404</v>
      </c>
      <c r="Q13" s="446">
        <v>4.95</v>
      </c>
      <c r="R13" s="273">
        <v>5.55</v>
      </c>
      <c r="S13" s="273">
        <v>5.85</v>
      </c>
      <c r="T13" s="273">
        <v>6.15</v>
      </c>
      <c r="U13" s="273">
        <v>6.45</v>
      </c>
      <c r="V13" s="273">
        <v>6.45</v>
      </c>
      <c r="W13" s="274">
        <v>3768800000</v>
      </c>
      <c r="X13" s="274">
        <v>4926300000</v>
      </c>
      <c r="Y13" s="274">
        <v>6443800000</v>
      </c>
      <c r="Z13" s="274">
        <v>7961300000</v>
      </c>
      <c r="AA13" s="274">
        <v>7961300000</v>
      </c>
      <c r="AB13" s="582"/>
      <c r="AC13" s="581"/>
      <c r="AD13" s="581"/>
    </row>
    <row r="14" spans="1:30" ht="24" customHeight="1" x14ac:dyDescent="0.2">
      <c r="A14" s="613"/>
      <c r="B14" s="615"/>
      <c r="C14" s="614"/>
      <c r="D14" s="614"/>
      <c r="E14" s="612"/>
      <c r="F14" s="612"/>
      <c r="G14" s="612"/>
      <c r="H14" s="611"/>
      <c r="I14" s="612"/>
      <c r="J14" s="612"/>
      <c r="K14" s="612"/>
      <c r="L14" s="612"/>
      <c r="M14" s="591"/>
      <c r="N14" s="592"/>
      <c r="O14" s="595"/>
      <c r="P14" s="260" t="s">
        <v>405</v>
      </c>
      <c r="Q14" s="446">
        <v>5.5</v>
      </c>
      <c r="R14" s="273">
        <v>5.58</v>
      </c>
      <c r="S14" s="273">
        <v>5.62</v>
      </c>
      <c r="T14" s="273">
        <v>5.66</v>
      </c>
      <c r="U14" s="273">
        <v>5.7</v>
      </c>
      <c r="V14" s="273">
        <v>5.7</v>
      </c>
      <c r="W14" s="274">
        <v>3479500000</v>
      </c>
      <c r="X14" s="274">
        <v>1751000000</v>
      </c>
      <c r="Y14" s="274">
        <v>1751000000</v>
      </c>
      <c r="Z14" s="274">
        <v>1751000000</v>
      </c>
      <c r="AA14" s="274">
        <v>1751000000</v>
      </c>
      <c r="AB14" s="582"/>
      <c r="AC14" s="581"/>
      <c r="AD14" s="581"/>
    </row>
    <row r="15" spans="1:30" ht="30.75" customHeight="1" x14ac:dyDescent="0.2">
      <c r="A15" s="613"/>
      <c r="B15" s="615"/>
      <c r="C15" s="614"/>
      <c r="D15" s="614"/>
      <c r="E15" s="612"/>
      <c r="F15" s="612"/>
      <c r="G15" s="612"/>
      <c r="H15" s="611"/>
      <c r="I15" s="612"/>
      <c r="J15" s="612"/>
      <c r="K15" s="612"/>
      <c r="L15" s="612"/>
      <c r="M15" s="591"/>
      <c r="N15" s="592"/>
      <c r="O15" s="595"/>
      <c r="P15" s="260" t="s">
        <v>406</v>
      </c>
      <c r="Q15" s="446">
        <v>1.43</v>
      </c>
      <c r="R15" s="273">
        <v>1.444</v>
      </c>
      <c r="S15" s="273">
        <v>1.472</v>
      </c>
      <c r="T15" s="273">
        <v>1.486</v>
      </c>
      <c r="U15" s="273">
        <v>1.5</v>
      </c>
      <c r="V15" s="273">
        <v>1.5</v>
      </c>
      <c r="W15" s="274">
        <v>2400000000</v>
      </c>
      <c r="X15" s="274">
        <v>2400000000</v>
      </c>
      <c r="Y15" s="274">
        <v>2400000000</v>
      </c>
      <c r="Z15" s="274">
        <v>2400000000</v>
      </c>
      <c r="AA15" s="274">
        <v>2400000000</v>
      </c>
      <c r="AB15" s="582"/>
      <c r="AC15" s="581"/>
      <c r="AD15" s="581"/>
    </row>
    <row r="16" spans="1:30" ht="55.5" customHeight="1" x14ac:dyDescent="0.2">
      <c r="A16" s="613"/>
      <c r="B16" s="615"/>
      <c r="C16" s="614"/>
      <c r="D16" s="614"/>
      <c r="E16" s="612"/>
      <c r="F16" s="612"/>
      <c r="G16" s="612"/>
      <c r="H16" s="611"/>
      <c r="I16" s="612"/>
      <c r="J16" s="612"/>
      <c r="K16" s="612"/>
      <c r="L16" s="612"/>
      <c r="M16" s="591"/>
      <c r="N16" s="592"/>
      <c r="O16" s="595"/>
      <c r="P16" s="262" t="s">
        <v>407</v>
      </c>
      <c r="Q16" s="446">
        <v>0</v>
      </c>
      <c r="R16" s="175">
        <v>0.05</v>
      </c>
      <c r="S16" s="175">
        <v>7.0000000000000007E-2</v>
      </c>
      <c r="T16" s="175">
        <v>0.09</v>
      </c>
      <c r="U16" s="175">
        <v>0.11</v>
      </c>
      <c r="V16" s="175">
        <v>0.11</v>
      </c>
      <c r="W16" s="274">
        <v>75000000</v>
      </c>
      <c r="X16" s="274">
        <v>75000000</v>
      </c>
      <c r="Y16" s="274">
        <v>75000000</v>
      </c>
      <c r="Z16" s="274">
        <v>75000000</v>
      </c>
      <c r="AA16" s="274">
        <v>75000000</v>
      </c>
      <c r="AB16" s="582"/>
      <c r="AC16" s="581"/>
      <c r="AD16" s="581"/>
    </row>
    <row r="17" spans="1:30" ht="25.5" customHeight="1" x14ac:dyDescent="0.2">
      <c r="A17" s="613"/>
      <c r="B17" s="615"/>
      <c r="C17" s="614"/>
      <c r="D17" s="614"/>
      <c r="E17" s="612"/>
      <c r="F17" s="612"/>
      <c r="G17" s="612"/>
      <c r="H17" s="611"/>
      <c r="I17" s="612"/>
      <c r="J17" s="612"/>
      <c r="K17" s="612"/>
      <c r="L17" s="612"/>
      <c r="M17" s="591"/>
      <c r="N17" s="592"/>
      <c r="O17" s="595" t="s">
        <v>161</v>
      </c>
      <c r="P17" s="260" t="s">
        <v>403</v>
      </c>
      <c r="Q17" s="446">
        <v>5.14</v>
      </c>
      <c r="R17" s="273">
        <v>5.24</v>
      </c>
      <c r="S17" s="275">
        <v>5.29</v>
      </c>
      <c r="T17" s="275">
        <v>5.34</v>
      </c>
      <c r="U17" s="273">
        <v>5.5</v>
      </c>
      <c r="V17" s="273">
        <v>5.5</v>
      </c>
      <c r="W17" s="274">
        <v>2825000000</v>
      </c>
      <c r="X17" s="274">
        <v>2775000000</v>
      </c>
      <c r="Y17" s="274">
        <v>2775000000</v>
      </c>
      <c r="Z17" s="274">
        <v>2775000000</v>
      </c>
      <c r="AA17" s="274">
        <v>2775000000</v>
      </c>
      <c r="AB17" s="582"/>
      <c r="AC17" s="581"/>
      <c r="AD17" s="581"/>
    </row>
    <row r="18" spans="1:30" ht="33.75" customHeight="1" x14ac:dyDescent="0.2">
      <c r="A18" s="613"/>
      <c r="B18" s="615"/>
      <c r="C18" s="614"/>
      <c r="D18" s="614"/>
      <c r="E18" s="612"/>
      <c r="F18" s="612"/>
      <c r="G18" s="612"/>
      <c r="H18" s="611"/>
      <c r="I18" s="612"/>
      <c r="J18" s="612"/>
      <c r="K18" s="612"/>
      <c r="L18" s="612"/>
      <c r="M18" s="591"/>
      <c r="N18" s="592"/>
      <c r="O18" s="595"/>
      <c r="P18" s="260" t="s">
        <v>404</v>
      </c>
      <c r="Q18" s="446">
        <v>4.95</v>
      </c>
      <c r="R18" s="273">
        <v>5.55</v>
      </c>
      <c r="S18" s="273">
        <v>5.85</v>
      </c>
      <c r="T18" s="273">
        <v>6.15</v>
      </c>
      <c r="U18" s="273">
        <v>6.45</v>
      </c>
      <c r="V18" s="273">
        <v>6.45</v>
      </c>
      <c r="W18" s="274">
        <v>1100000000</v>
      </c>
      <c r="X18" s="274">
        <v>1000000000</v>
      </c>
      <c r="Y18" s="274">
        <v>1000000000</v>
      </c>
      <c r="Z18" s="274">
        <v>1100000000</v>
      </c>
      <c r="AA18" s="274">
        <v>1000000000</v>
      </c>
      <c r="AB18" s="582"/>
      <c r="AC18" s="581"/>
      <c r="AD18" s="581"/>
    </row>
    <row r="19" spans="1:30" ht="34.5" customHeight="1" x14ac:dyDescent="0.2">
      <c r="A19" s="613"/>
      <c r="B19" s="615"/>
      <c r="C19" s="614"/>
      <c r="D19" s="614"/>
      <c r="E19" s="612"/>
      <c r="F19" s="612"/>
      <c r="G19" s="612"/>
      <c r="H19" s="611"/>
      <c r="I19" s="612"/>
      <c r="J19" s="612"/>
      <c r="K19" s="612"/>
      <c r="L19" s="612"/>
      <c r="M19" s="591"/>
      <c r="N19" s="592"/>
      <c r="O19" s="595"/>
      <c r="P19" s="260" t="s">
        <v>405</v>
      </c>
      <c r="Q19" s="446">
        <v>5.5</v>
      </c>
      <c r="R19" s="273">
        <v>5.58</v>
      </c>
      <c r="S19" s="273">
        <v>5.62</v>
      </c>
      <c r="T19" s="273">
        <v>5.66</v>
      </c>
      <c r="U19" s="273">
        <v>5.7</v>
      </c>
      <c r="V19" s="273">
        <v>5.7</v>
      </c>
      <c r="W19" s="274">
        <v>250000000</v>
      </c>
      <c r="X19" s="274">
        <v>250000000</v>
      </c>
      <c r="Y19" s="274">
        <v>250000000</v>
      </c>
      <c r="Z19" s="274">
        <v>250000000</v>
      </c>
      <c r="AA19" s="274">
        <v>250000000</v>
      </c>
      <c r="AB19" s="582"/>
      <c r="AC19" s="581"/>
      <c r="AD19" s="581"/>
    </row>
    <row r="20" spans="1:30" ht="33.75" customHeight="1" x14ac:dyDescent="0.2">
      <c r="A20" s="613"/>
      <c r="B20" s="615"/>
      <c r="C20" s="614"/>
      <c r="D20" s="614"/>
      <c r="E20" s="612"/>
      <c r="F20" s="612"/>
      <c r="G20" s="612"/>
      <c r="H20" s="611"/>
      <c r="I20" s="612"/>
      <c r="J20" s="612"/>
      <c r="K20" s="612"/>
      <c r="L20" s="612"/>
      <c r="M20" s="591"/>
      <c r="N20" s="592"/>
      <c r="O20" s="595"/>
      <c r="P20" s="260" t="s">
        <v>406</v>
      </c>
      <c r="Q20" s="446">
        <v>1.43</v>
      </c>
      <c r="R20" s="273">
        <v>1.444</v>
      </c>
      <c r="S20" s="273">
        <v>1.472</v>
      </c>
      <c r="T20" s="273">
        <v>1.486</v>
      </c>
      <c r="U20" s="273">
        <v>1.5</v>
      </c>
      <c r="V20" s="273">
        <v>1.5</v>
      </c>
      <c r="W20" s="274">
        <v>800000000</v>
      </c>
      <c r="X20" s="274">
        <v>800000000</v>
      </c>
      <c r="Y20" s="274">
        <v>800000000</v>
      </c>
      <c r="Z20" s="274">
        <v>800000000</v>
      </c>
      <c r="AA20" s="274">
        <v>800000000</v>
      </c>
      <c r="AB20" s="582"/>
      <c r="AC20" s="581"/>
      <c r="AD20" s="581"/>
    </row>
    <row r="21" spans="1:30" ht="69" customHeight="1" x14ac:dyDescent="0.2">
      <c r="A21" s="613"/>
      <c r="B21" s="615"/>
      <c r="C21" s="614"/>
      <c r="D21" s="614"/>
      <c r="E21" s="612"/>
      <c r="F21" s="612"/>
      <c r="G21" s="612"/>
      <c r="H21" s="611"/>
      <c r="I21" s="612"/>
      <c r="J21" s="612"/>
      <c r="K21" s="612"/>
      <c r="L21" s="612"/>
      <c r="M21" s="591"/>
      <c r="N21" s="592"/>
      <c r="O21" s="304" t="s">
        <v>408</v>
      </c>
      <c r="P21" s="262" t="s">
        <v>321</v>
      </c>
      <c r="Q21" s="447">
        <v>1</v>
      </c>
      <c r="R21" s="175">
        <v>1</v>
      </c>
      <c r="S21" s="175">
        <v>1</v>
      </c>
      <c r="T21" s="175">
        <v>1</v>
      </c>
      <c r="U21" s="175">
        <v>1</v>
      </c>
      <c r="V21" s="175">
        <v>1</v>
      </c>
      <c r="W21" s="274">
        <v>576850000</v>
      </c>
      <c r="X21" s="274">
        <v>579850000</v>
      </c>
      <c r="Y21" s="274">
        <v>579850000</v>
      </c>
      <c r="Z21" s="274">
        <v>579850000</v>
      </c>
      <c r="AA21" s="274">
        <v>579850000</v>
      </c>
      <c r="AB21" s="582"/>
      <c r="AC21" s="581"/>
      <c r="AD21" s="581"/>
    </row>
    <row r="22" spans="1:30" ht="59.25" customHeight="1" x14ac:dyDescent="0.2">
      <c r="A22" s="613"/>
      <c r="B22" s="615"/>
      <c r="C22" s="614"/>
      <c r="D22" s="614"/>
      <c r="E22" s="612"/>
      <c r="F22" s="612"/>
      <c r="G22" s="612"/>
      <c r="H22" s="611"/>
      <c r="I22" s="612"/>
      <c r="J22" s="612"/>
      <c r="K22" s="612"/>
      <c r="L22" s="612"/>
      <c r="M22" s="591"/>
      <c r="N22" s="592"/>
      <c r="O22" s="304" t="s">
        <v>476</v>
      </c>
      <c r="P22" s="262" t="s">
        <v>409</v>
      </c>
      <c r="Q22" s="447">
        <v>1</v>
      </c>
      <c r="R22" s="175">
        <v>1</v>
      </c>
      <c r="S22" s="175">
        <v>1</v>
      </c>
      <c r="T22" s="175">
        <v>1</v>
      </c>
      <c r="U22" s="175">
        <v>1</v>
      </c>
      <c r="V22" s="175">
        <v>1</v>
      </c>
      <c r="W22" s="276">
        <v>3214725000</v>
      </c>
      <c r="X22" s="276">
        <v>2066898140</v>
      </c>
      <c r="Y22" s="276">
        <v>2066898140</v>
      </c>
      <c r="Z22" s="276">
        <v>2186898140</v>
      </c>
      <c r="AA22" s="276">
        <v>2066898140</v>
      </c>
      <c r="AB22" s="582"/>
      <c r="AC22" s="581"/>
      <c r="AD22" s="581"/>
    </row>
    <row r="23" spans="1:30" ht="57" customHeight="1" x14ac:dyDescent="0.2">
      <c r="A23" s="613"/>
      <c r="B23" s="615"/>
      <c r="C23" s="614"/>
      <c r="D23" s="614"/>
      <c r="E23" s="612"/>
      <c r="F23" s="612"/>
      <c r="G23" s="612"/>
      <c r="H23" s="611"/>
      <c r="I23" s="612"/>
      <c r="J23" s="612"/>
      <c r="K23" s="612"/>
      <c r="L23" s="612"/>
      <c r="M23" s="591"/>
      <c r="N23" s="592" t="s">
        <v>225</v>
      </c>
      <c r="O23" s="265" t="s">
        <v>357</v>
      </c>
      <c r="P23" s="109" t="s">
        <v>358</v>
      </c>
      <c r="Q23" s="446">
        <v>24628.14</v>
      </c>
      <c r="R23" s="273" t="s">
        <v>359</v>
      </c>
      <c r="S23" s="287" t="s">
        <v>360</v>
      </c>
      <c r="T23" s="287" t="s">
        <v>361</v>
      </c>
      <c r="U23" s="295" t="s">
        <v>362</v>
      </c>
      <c r="V23" s="287" t="s">
        <v>363</v>
      </c>
      <c r="W23" s="305">
        <v>1155000000</v>
      </c>
      <c r="X23" s="305">
        <v>1370000000</v>
      </c>
      <c r="Y23" s="305">
        <v>2035000000</v>
      </c>
      <c r="Z23" s="305">
        <v>2400000000</v>
      </c>
      <c r="AA23" s="305">
        <v>3115000000</v>
      </c>
      <c r="AB23" s="582"/>
      <c r="AC23" s="581"/>
      <c r="AD23" s="581"/>
    </row>
    <row r="24" spans="1:30" ht="45" customHeight="1" x14ac:dyDescent="0.2">
      <c r="A24" s="613"/>
      <c r="B24" s="615"/>
      <c r="C24" s="614"/>
      <c r="D24" s="614"/>
      <c r="E24" s="612"/>
      <c r="F24" s="612"/>
      <c r="G24" s="612"/>
      <c r="H24" s="611"/>
      <c r="I24" s="612"/>
      <c r="J24" s="612"/>
      <c r="K24" s="612"/>
      <c r="L24" s="612"/>
      <c r="M24" s="591"/>
      <c r="N24" s="592"/>
      <c r="O24" s="265" t="s">
        <v>364</v>
      </c>
      <c r="P24" s="109" t="s">
        <v>365</v>
      </c>
      <c r="Q24" s="446">
        <v>6983</v>
      </c>
      <c r="R24" s="273" t="s">
        <v>366</v>
      </c>
      <c r="S24" s="287" t="s">
        <v>367</v>
      </c>
      <c r="T24" s="287" t="s">
        <v>368</v>
      </c>
      <c r="U24" s="287" t="s">
        <v>369</v>
      </c>
      <c r="V24" s="287" t="s">
        <v>370</v>
      </c>
      <c r="W24" s="305">
        <v>605000000</v>
      </c>
      <c r="X24" s="305">
        <v>780000000</v>
      </c>
      <c r="Y24" s="305">
        <v>1150000000</v>
      </c>
      <c r="Z24" s="305">
        <v>1520000000</v>
      </c>
      <c r="AA24" s="305">
        <v>1940000000</v>
      </c>
      <c r="AB24" s="582"/>
      <c r="AC24" s="581"/>
      <c r="AD24" s="581"/>
    </row>
    <row r="25" spans="1:30" ht="38.25" customHeight="1" x14ac:dyDescent="0.2">
      <c r="A25" s="613"/>
      <c r="B25" s="615"/>
      <c r="C25" s="614"/>
      <c r="D25" s="614"/>
      <c r="E25" s="612"/>
      <c r="F25" s="612"/>
      <c r="G25" s="612"/>
      <c r="H25" s="611"/>
      <c r="I25" s="612"/>
      <c r="J25" s="612"/>
      <c r="K25" s="612"/>
      <c r="L25" s="612"/>
      <c r="M25" s="591"/>
      <c r="N25" s="592"/>
      <c r="O25" s="265" t="s">
        <v>322</v>
      </c>
      <c r="P25" s="260" t="s">
        <v>323</v>
      </c>
      <c r="Q25" s="447">
        <v>1</v>
      </c>
      <c r="R25" s="273">
        <v>100</v>
      </c>
      <c r="S25" s="287">
        <v>100</v>
      </c>
      <c r="T25" s="287">
        <v>100</v>
      </c>
      <c r="U25" s="287">
        <v>100</v>
      </c>
      <c r="V25" s="287">
        <v>100</v>
      </c>
      <c r="W25" s="305">
        <v>30000000</v>
      </c>
      <c r="X25" s="305">
        <v>45000000</v>
      </c>
      <c r="Y25" s="305">
        <v>60000000</v>
      </c>
      <c r="Z25" s="305">
        <v>75000000</v>
      </c>
      <c r="AA25" s="305">
        <v>90000000</v>
      </c>
      <c r="AB25" s="582"/>
      <c r="AC25" s="581"/>
      <c r="AD25" s="581"/>
    </row>
    <row r="26" spans="1:30" ht="37.5" customHeight="1" x14ac:dyDescent="0.2">
      <c r="A26" s="613"/>
      <c r="B26" s="615"/>
      <c r="C26" s="614"/>
      <c r="D26" s="614"/>
      <c r="E26" s="612"/>
      <c r="F26" s="612"/>
      <c r="G26" s="612"/>
      <c r="H26" s="611"/>
      <c r="I26" s="612"/>
      <c r="J26" s="612"/>
      <c r="K26" s="612"/>
      <c r="L26" s="612"/>
      <c r="M26" s="591"/>
      <c r="N26" s="592"/>
      <c r="O26" s="601" t="s">
        <v>371</v>
      </c>
      <c r="P26" s="109" t="s">
        <v>372</v>
      </c>
      <c r="Q26" s="446">
        <v>6577.04</v>
      </c>
      <c r="R26" s="273" t="s">
        <v>373</v>
      </c>
      <c r="S26" s="287" t="s">
        <v>374</v>
      </c>
      <c r="T26" s="287" t="s">
        <v>375</v>
      </c>
      <c r="U26" s="287" t="s">
        <v>376</v>
      </c>
      <c r="V26" s="287" t="s">
        <v>377</v>
      </c>
      <c r="W26" s="589">
        <v>415000000</v>
      </c>
      <c r="X26" s="589">
        <v>500000000</v>
      </c>
      <c r="Y26" s="589">
        <v>565000000</v>
      </c>
      <c r="Z26" s="589">
        <v>630000000</v>
      </c>
      <c r="AA26" s="589">
        <v>695000000</v>
      </c>
      <c r="AB26" s="582"/>
      <c r="AC26" s="581"/>
      <c r="AD26" s="581"/>
    </row>
    <row r="27" spans="1:30" ht="31.5" customHeight="1" x14ac:dyDescent="0.2">
      <c r="A27" s="613"/>
      <c r="B27" s="615"/>
      <c r="C27" s="614"/>
      <c r="D27" s="614"/>
      <c r="E27" s="612"/>
      <c r="F27" s="612"/>
      <c r="G27" s="612"/>
      <c r="H27" s="611"/>
      <c r="I27" s="612"/>
      <c r="J27" s="612"/>
      <c r="K27" s="612"/>
      <c r="L27" s="612"/>
      <c r="M27" s="591"/>
      <c r="N27" s="592"/>
      <c r="O27" s="601"/>
      <c r="P27" s="109" t="s">
        <v>378</v>
      </c>
      <c r="Q27" s="446">
        <v>62.5</v>
      </c>
      <c r="R27" s="273">
        <v>65</v>
      </c>
      <c r="S27" s="287">
        <v>67</v>
      </c>
      <c r="T27" s="287">
        <v>69</v>
      </c>
      <c r="U27" s="287">
        <v>71</v>
      </c>
      <c r="V27" s="287">
        <v>73</v>
      </c>
      <c r="W27" s="589"/>
      <c r="X27" s="589"/>
      <c r="Y27" s="589"/>
      <c r="Z27" s="589"/>
      <c r="AA27" s="589"/>
      <c r="AB27" s="582"/>
      <c r="AC27" s="581"/>
      <c r="AD27" s="581"/>
    </row>
    <row r="28" spans="1:30" ht="33" customHeight="1" x14ac:dyDescent="0.2">
      <c r="A28" s="613"/>
      <c r="B28" s="615"/>
      <c r="C28" s="614"/>
      <c r="D28" s="614"/>
      <c r="E28" s="612"/>
      <c r="F28" s="612"/>
      <c r="G28" s="612"/>
      <c r="H28" s="611"/>
      <c r="I28" s="612"/>
      <c r="J28" s="612"/>
      <c r="K28" s="612"/>
      <c r="L28" s="612"/>
      <c r="M28" s="591"/>
      <c r="N28" s="592" t="s">
        <v>224</v>
      </c>
      <c r="O28" s="61" t="s">
        <v>281</v>
      </c>
      <c r="P28" s="55" t="s">
        <v>282</v>
      </c>
      <c r="Q28" s="448">
        <v>2.47E-2</v>
      </c>
      <c r="R28" s="273">
        <v>2.5</v>
      </c>
      <c r="S28" s="287">
        <v>2.5</v>
      </c>
      <c r="T28" s="287">
        <v>2.5</v>
      </c>
      <c r="U28" s="287">
        <v>2.5</v>
      </c>
      <c r="V28" s="287">
        <v>2.5</v>
      </c>
      <c r="W28" s="289">
        <v>555000000</v>
      </c>
      <c r="X28" s="289">
        <v>665000000</v>
      </c>
      <c r="Y28" s="289">
        <v>870000000</v>
      </c>
      <c r="Z28" s="289">
        <v>1080000000</v>
      </c>
      <c r="AA28" s="289">
        <v>1106500000</v>
      </c>
      <c r="AB28" s="582"/>
      <c r="AC28" s="581"/>
      <c r="AD28" s="581"/>
    </row>
    <row r="29" spans="1:30" ht="49.5" customHeight="1" x14ac:dyDescent="0.2">
      <c r="A29" s="613"/>
      <c r="B29" s="615"/>
      <c r="C29" s="614"/>
      <c r="D29" s="614"/>
      <c r="E29" s="612"/>
      <c r="F29" s="612"/>
      <c r="G29" s="612"/>
      <c r="H29" s="611"/>
      <c r="I29" s="612"/>
      <c r="J29" s="612"/>
      <c r="K29" s="612"/>
      <c r="L29" s="612"/>
      <c r="M29" s="591"/>
      <c r="N29" s="592"/>
      <c r="O29" s="61" t="s">
        <v>283</v>
      </c>
      <c r="P29" s="55" t="s">
        <v>284</v>
      </c>
      <c r="Q29" s="448">
        <v>1</v>
      </c>
      <c r="R29" s="273">
        <v>100</v>
      </c>
      <c r="S29" s="273">
        <v>100</v>
      </c>
      <c r="T29" s="273">
        <v>100</v>
      </c>
      <c r="U29" s="273">
        <v>100</v>
      </c>
      <c r="V29" s="273">
        <v>100</v>
      </c>
      <c r="W29" s="289">
        <v>200000000</v>
      </c>
      <c r="X29" s="289">
        <v>200000000</v>
      </c>
      <c r="Y29" s="289">
        <v>200000000</v>
      </c>
      <c r="Z29" s="289">
        <v>200000000</v>
      </c>
      <c r="AA29" s="289">
        <v>200000000</v>
      </c>
      <c r="AB29" s="582"/>
      <c r="AC29" s="581"/>
      <c r="AD29" s="581"/>
    </row>
    <row r="30" spans="1:30" ht="45" customHeight="1" x14ac:dyDescent="0.2">
      <c r="A30" s="613"/>
      <c r="B30" s="615"/>
      <c r="C30" s="614"/>
      <c r="D30" s="614"/>
      <c r="E30" s="612"/>
      <c r="F30" s="612"/>
      <c r="G30" s="612"/>
      <c r="H30" s="611"/>
      <c r="I30" s="612"/>
      <c r="J30" s="612"/>
      <c r="K30" s="612"/>
      <c r="L30" s="612"/>
      <c r="M30" s="591"/>
      <c r="N30" s="592"/>
      <c r="O30" s="61" t="s">
        <v>285</v>
      </c>
      <c r="P30" s="55" t="s">
        <v>286</v>
      </c>
      <c r="Q30" s="446">
        <v>100</v>
      </c>
      <c r="R30" s="273">
        <v>100</v>
      </c>
      <c r="S30" s="287">
        <v>100</v>
      </c>
      <c r="T30" s="287">
        <v>100</v>
      </c>
      <c r="U30" s="287">
        <v>100</v>
      </c>
      <c r="V30" s="287">
        <v>100</v>
      </c>
      <c r="W30" s="289">
        <v>75000000</v>
      </c>
      <c r="X30" s="289">
        <v>87000000</v>
      </c>
      <c r="Y30" s="289">
        <v>102500000</v>
      </c>
      <c r="Z30" s="289">
        <v>133000000</v>
      </c>
      <c r="AA30" s="289">
        <v>133000000</v>
      </c>
      <c r="AB30" s="582"/>
      <c r="AC30" s="581"/>
      <c r="AD30" s="581"/>
    </row>
    <row r="31" spans="1:30" ht="45" customHeight="1" x14ac:dyDescent="0.2">
      <c r="A31" s="613"/>
      <c r="B31" s="615"/>
      <c r="C31" s="614"/>
      <c r="D31" s="614"/>
      <c r="E31" s="612"/>
      <c r="F31" s="612"/>
      <c r="G31" s="612"/>
      <c r="H31" s="611"/>
      <c r="I31" s="612"/>
      <c r="J31" s="612"/>
      <c r="K31" s="612"/>
      <c r="L31" s="612"/>
      <c r="M31" s="591"/>
      <c r="N31" s="592"/>
      <c r="O31" s="61" t="s">
        <v>287</v>
      </c>
      <c r="P31" s="55" t="s">
        <v>288</v>
      </c>
      <c r="Q31" s="447">
        <v>0</v>
      </c>
      <c r="R31" s="273">
        <v>100</v>
      </c>
      <c r="S31" s="274">
        <v>100</v>
      </c>
      <c r="T31" s="287">
        <v>100</v>
      </c>
      <c r="U31" s="287">
        <v>100</v>
      </c>
      <c r="V31" s="287">
        <v>100</v>
      </c>
      <c r="W31" s="289">
        <v>37500000</v>
      </c>
      <c r="X31" s="289">
        <v>75000000</v>
      </c>
      <c r="Y31" s="289">
        <v>75000000</v>
      </c>
      <c r="Z31" s="289">
        <v>85000000</v>
      </c>
      <c r="AA31" s="289">
        <v>85000000</v>
      </c>
      <c r="AB31" s="582"/>
      <c r="AC31" s="581"/>
      <c r="AD31" s="581"/>
    </row>
    <row r="32" spans="1:30" ht="45" customHeight="1" x14ac:dyDescent="0.2">
      <c r="A32" s="613"/>
      <c r="B32" s="615"/>
      <c r="C32" s="614"/>
      <c r="D32" s="614"/>
      <c r="E32" s="612"/>
      <c r="F32" s="612"/>
      <c r="G32" s="612"/>
      <c r="H32" s="611"/>
      <c r="I32" s="612"/>
      <c r="J32" s="612"/>
      <c r="K32" s="612"/>
      <c r="L32" s="612"/>
      <c r="M32" s="591"/>
      <c r="N32" s="592"/>
      <c r="O32" s="61" t="s">
        <v>289</v>
      </c>
      <c r="P32" s="55" t="s">
        <v>290</v>
      </c>
      <c r="Q32" s="446">
        <v>100</v>
      </c>
      <c r="R32" s="273">
        <v>100</v>
      </c>
      <c r="S32" s="287">
        <v>100</v>
      </c>
      <c r="T32" s="287">
        <v>100</v>
      </c>
      <c r="U32" s="287">
        <v>100</v>
      </c>
      <c r="V32" s="287">
        <v>100</v>
      </c>
      <c r="W32" s="289">
        <v>104500000</v>
      </c>
      <c r="X32" s="289">
        <v>110500000</v>
      </c>
      <c r="Y32" s="289">
        <v>115500000</v>
      </c>
      <c r="Z32" s="289">
        <v>120500000</v>
      </c>
      <c r="AA32" s="289">
        <v>120500000</v>
      </c>
      <c r="AB32" s="582"/>
      <c r="AC32" s="581"/>
      <c r="AD32" s="581"/>
    </row>
    <row r="33" spans="1:30" ht="68.25" customHeight="1" x14ac:dyDescent="0.2">
      <c r="A33" s="613"/>
      <c r="B33" s="615"/>
      <c r="C33" s="614"/>
      <c r="D33" s="614"/>
      <c r="E33" s="612"/>
      <c r="F33" s="612"/>
      <c r="G33" s="612"/>
      <c r="H33" s="611"/>
      <c r="I33" s="612"/>
      <c r="J33" s="612"/>
      <c r="K33" s="612"/>
      <c r="L33" s="612"/>
      <c r="M33" s="591"/>
      <c r="N33" s="207" t="s">
        <v>220</v>
      </c>
      <c r="O33" s="206" t="s">
        <v>234</v>
      </c>
      <c r="P33" s="133" t="s">
        <v>235</v>
      </c>
      <c r="Q33" s="449">
        <v>100</v>
      </c>
      <c r="R33" s="162">
        <v>100</v>
      </c>
      <c r="S33" s="182">
        <v>100</v>
      </c>
      <c r="T33" s="182">
        <v>100</v>
      </c>
      <c r="U33" s="182">
        <v>100</v>
      </c>
      <c r="V33" s="182">
        <v>100</v>
      </c>
      <c r="W33" s="91">
        <v>380000000</v>
      </c>
      <c r="X33" s="91">
        <v>280000000</v>
      </c>
      <c r="Y33" s="91">
        <v>285000000</v>
      </c>
      <c r="Z33" s="91">
        <v>290000000</v>
      </c>
      <c r="AA33" s="91">
        <v>295000000</v>
      </c>
      <c r="AB33" s="582"/>
      <c r="AC33" s="581"/>
      <c r="AD33" s="581"/>
    </row>
    <row r="34" spans="1:30" ht="56.25" customHeight="1" x14ac:dyDescent="0.2">
      <c r="A34" s="613"/>
      <c r="B34" s="615"/>
      <c r="C34" s="614"/>
      <c r="D34" s="614"/>
      <c r="E34" s="612"/>
      <c r="F34" s="612"/>
      <c r="G34" s="612"/>
      <c r="H34" s="611"/>
      <c r="I34" s="612"/>
      <c r="J34" s="612"/>
      <c r="K34" s="612"/>
      <c r="L34" s="612"/>
      <c r="M34" s="591"/>
      <c r="N34" s="592" t="s">
        <v>228</v>
      </c>
      <c r="O34" s="61" t="s">
        <v>336</v>
      </c>
      <c r="P34" s="61" t="s">
        <v>337</v>
      </c>
      <c r="Q34" s="448">
        <v>0.10489999999999999</v>
      </c>
      <c r="R34" s="306">
        <v>0.1051</v>
      </c>
      <c r="S34" s="306">
        <v>0.1053</v>
      </c>
      <c r="T34" s="306">
        <v>0.1055</v>
      </c>
      <c r="U34" s="306">
        <v>0.1057</v>
      </c>
      <c r="V34" s="306">
        <v>0.10589999999999999</v>
      </c>
      <c r="W34" s="305">
        <v>650000000</v>
      </c>
      <c r="X34" s="305">
        <v>950000000</v>
      </c>
      <c r="Y34" s="305">
        <v>1250000000</v>
      </c>
      <c r="Z34" s="305">
        <v>1550000000</v>
      </c>
      <c r="AA34" s="305">
        <v>1850000000</v>
      </c>
      <c r="AB34" s="582"/>
      <c r="AC34" s="581"/>
      <c r="AD34" s="581"/>
    </row>
    <row r="35" spans="1:30" ht="45.75" customHeight="1" x14ac:dyDescent="0.2">
      <c r="A35" s="613"/>
      <c r="B35" s="615"/>
      <c r="C35" s="614"/>
      <c r="D35" s="614"/>
      <c r="E35" s="612"/>
      <c r="F35" s="612"/>
      <c r="G35" s="612"/>
      <c r="H35" s="611"/>
      <c r="I35" s="612"/>
      <c r="J35" s="612"/>
      <c r="K35" s="612"/>
      <c r="L35" s="612"/>
      <c r="M35" s="591"/>
      <c r="N35" s="592"/>
      <c r="O35" s="61" t="s">
        <v>338</v>
      </c>
      <c r="P35" s="61" t="s">
        <v>339</v>
      </c>
      <c r="Q35" s="450">
        <v>2.0000000000000001E-4</v>
      </c>
      <c r="R35" s="306">
        <v>2.0000000000000001E-4</v>
      </c>
      <c r="S35" s="306">
        <v>2.0000000000000001E-4</v>
      </c>
      <c r="T35" s="306">
        <v>2.0000000000000001E-4</v>
      </c>
      <c r="U35" s="306">
        <v>2.0000000000000001E-4</v>
      </c>
      <c r="V35" s="306">
        <v>2.0000000000000001E-4</v>
      </c>
      <c r="W35" s="305">
        <v>1500000000</v>
      </c>
      <c r="X35" s="305">
        <v>2000000000</v>
      </c>
      <c r="Y35" s="305">
        <v>2500000000</v>
      </c>
      <c r="Z35" s="305">
        <v>3000000000</v>
      </c>
      <c r="AA35" s="305">
        <v>3500000000</v>
      </c>
      <c r="AB35" s="582"/>
      <c r="AC35" s="581"/>
      <c r="AD35" s="581"/>
    </row>
    <row r="36" spans="1:30" ht="34.5" customHeight="1" x14ac:dyDescent="0.2">
      <c r="A36" s="613"/>
      <c r="B36" s="615"/>
      <c r="C36" s="614"/>
      <c r="D36" s="614"/>
      <c r="E36" s="612"/>
      <c r="F36" s="612"/>
      <c r="G36" s="612"/>
      <c r="H36" s="611"/>
      <c r="I36" s="612"/>
      <c r="J36" s="612"/>
      <c r="K36" s="612"/>
      <c r="L36" s="612"/>
      <c r="M36" s="591"/>
      <c r="N36" s="592" t="s">
        <v>229</v>
      </c>
      <c r="O36" s="263" t="s">
        <v>344</v>
      </c>
      <c r="P36" s="263" t="s">
        <v>345</v>
      </c>
      <c r="Q36" s="451">
        <v>-12.021800000000001</v>
      </c>
      <c r="R36" s="287">
        <v>23</v>
      </c>
      <c r="S36" s="287">
        <v>28</v>
      </c>
      <c r="T36" s="287">
        <v>36</v>
      </c>
      <c r="U36" s="287">
        <v>46</v>
      </c>
      <c r="V36" s="287">
        <v>49</v>
      </c>
      <c r="W36" s="285">
        <v>330000000</v>
      </c>
      <c r="X36" s="285">
        <v>610000000</v>
      </c>
      <c r="Y36" s="285">
        <v>300000000</v>
      </c>
      <c r="Z36" s="285">
        <v>360000000</v>
      </c>
      <c r="AA36" s="285">
        <v>420000000</v>
      </c>
      <c r="AB36" s="582"/>
      <c r="AC36" s="581"/>
      <c r="AD36" s="581"/>
    </row>
    <row r="37" spans="1:30" ht="34.5" customHeight="1" x14ac:dyDescent="0.2">
      <c r="A37" s="613"/>
      <c r="B37" s="615"/>
      <c r="C37" s="614"/>
      <c r="D37" s="614"/>
      <c r="E37" s="612"/>
      <c r="F37" s="612"/>
      <c r="G37" s="612"/>
      <c r="H37" s="611"/>
      <c r="I37" s="612"/>
      <c r="J37" s="612"/>
      <c r="K37" s="612"/>
      <c r="L37" s="612"/>
      <c r="M37" s="591"/>
      <c r="N37" s="592"/>
      <c r="O37" s="261" t="s">
        <v>398</v>
      </c>
      <c r="P37" s="251" t="s">
        <v>399</v>
      </c>
      <c r="Q37" s="448"/>
      <c r="R37" s="273">
        <v>48</v>
      </c>
      <c r="S37" s="287">
        <v>52</v>
      </c>
      <c r="T37" s="287">
        <v>57</v>
      </c>
      <c r="U37" s="287">
        <v>63</v>
      </c>
      <c r="V37" s="287">
        <v>66</v>
      </c>
      <c r="W37" s="307">
        <v>320000000</v>
      </c>
      <c r="X37" s="307">
        <v>320000000</v>
      </c>
      <c r="Y37" s="307">
        <v>320000000</v>
      </c>
      <c r="Z37" s="307">
        <v>320000000</v>
      </c>
      <c r="AA37" s="307">
        <v>320000000</v>
      </c>
      <c r="AB37" s="582"/>
      <c r="AC37" s="581"/>
      <c r="AD37" s="581"/>
    </row>
    <row r="38" spans="1:30" ht="34.5" customHeight="1" x14ac:dyDescent="0.2">
      <c r="A38" s="613"/>
      <c r="B38" s="615"/>
      <c r="C38" s="614"/>
      <c r="D38" s="614"/>
      <c r="E38" s="612"/>
      <c r="F38" s="612"/>
      <c r="G38" s="612"/>
      <c r="H38" s="611"/>
      <c r="I38" s="612"/>
      <c r="J38" s="612"/>
      <c r="K38" s="612"/>
      <c r="L38" s="612"/>
      <c r="M38" s="591"/>
      <c r="N38" s="592"/>
      <c r="O38" s="261" t="s">
        <v>400</v>
      </c>
      <c r="P38" s="251" t="s">
        <v>401</v>
      </c>
      <c r="Q38" s="447"/>
      <c r="R38" s="273">
        <v>10</v>
      </c>
      <c r="S38" s="287">
        <v>10</v>
      </c>
      <c r="T38" s="287">
        <v>10</v>
      </c>
      <c r="U38" s="287">
        <v>10</v>
      </c>
      <c r="V38" s="287">
        <v>10</v>
      </c>
      <c r="W38" s="307">
        <v>250000000</v>
      </c>
      <c r="X38" s="307">
        <v>250000000</v>
      </c>
      <c r="Y38" s="307">
        <v>250000000</v>
      </c>
      <c r="Z38" s="307">
        <v>250000000</v>
      </c>
      <c r="AA38" s="307">
        <v>250000000</v>
      </c>
      <c r="AB38" s="582"/>
      <c r="AC38" s="581"/>
      <c r="AD38" s="581"/>
    </row>
    <row r="39" spans="1:30" ht="49.5" customHeight="1" x14ac:dyDescent="0.2">
      <c r="A39" s="613"/>
      <c r="B39" s="615"/>
      <c r="C39" s="614"/>
      <c r="D39" s="614"/>
      <c r="E39" s="612"/>
      <c r="F39" s="612"/>
      <c r="G39" s="612"/>
      <c r="H39" s="611"/>
      <c r="I39" s="612"/>
      <c r="J39" s="612"/>
      <c r="K39" s="612"/>
      <c r="L39" s="612"/>
      <c r="M39" s="591"/>
      <c r="N39" s="593" t="s">
        <v>410</v>
      </c>
      <c r="O39" s="264" t="s">
        <v>411</v>
      </c>
      <c r="P39" s="264" t="s">
        <v>412</v>
      </c>
      <c r="Q39" s="452">
        <v>2.5</v>
      </c>
      <c r="R39" s="273">
        <v>2.5</v>
      </c>
      <c r="S39" s="287">
        <v>2.5</v>
      </c>
      <c r="T39" s="287">
        <v>2.5</v>
      </c>
      <c r="U39" s="287">
        <v>2.5</v>
      </c>
      <c r="V39" s="287">
        <v>2.5</v>
      </c>
      <c r="W39" s="289">
        <v>1500000000</v>
      </c>
      <c r="X39" s="289">
        <v>1500000000</v>
      </c>
      <c r="Y39" s="289">
        <v>1500000000</v>
      </c>
      <c r="Z39" s="289">
        <v>1500000000</v>
      </c>
      <c r="AA39" s="289">
        <v>1500000000</v>
      </c>
      <c r="AB39" s="582"/>
      <c r="AC39" s="581"/>
      <c r="AD39" s="581"/>
    </row>
    <row r="40" spans="1:30" ht="61.5" customHeight="1" x14ac:dyDescent="0.2">
      <c r="A40" s="613"/>
      <c r="B40" s="615"/>
      <c r="C40" s="614"/>
      <c r="D40" s="614"/>
      <c r="E40" s="612"/>
      <c r="F40" s="612"/>
      <c r="G40" s="612"/>
      <c r="H40" s="611"/>
      <c r="I40" s="612"/>
      <c r="J40" s="612"/>
      <c r="K40" s="612"/>
      <c r="L40" s="612"/>
      <c r="M40" s="591"/>
      <c r="N40" s="593"/>
      <c r="O40" s="264" t="s">
        <v>413</v>
      </c>
      <c r="P40" s="264" t="s">
        <v>414</v>
      </c>
      <c r="Q40" s="446">
        <v>100</v>
      </c>
      <c r="R40" s="273">
        <v>100</v>
      </c>
      <c r="S40" s="287">
        <v>100</v>
      </c>
      <c r="T40" s="287">
        <v>100</v>
      </c>
      <c r="U40" s="287">
        <v>100</v>
      </c>
      <c r="V40" s="287">
        <v>100</v>
      </c>
      <c r="W40" s="289">
        <v>400000000</v>
      </c>
      <c r="X40" s="289">
        <v>550000000</v>
      </c>
      <c r="Y40" s="289">
        <v>550000000</v>
      </c>
      <c r="Z40" s="289">
        <v>550000000</v>
      </c>
      <c r="AA40" s="289">
        <v>550000000</v>
      </c>
      <c r="AB40" s="582"/>
      <c r="AC40" s="581"/>
      <c r="AD40" s="581"/>
    </row>
    <row r="41" spans="1:30" ht="53.25" customHeight="1" x14ac:dyDescent="0.2">
      <c r="A41" s="613"/>
      <c r="B41" s="615"/>
      <c r="C41" s="614"/>
      <c r="D41" s="614"/>
      <c r="E41" s="612"/>
      <c r="F41" s="612"/>
      <c r="G41" s="612"/>
      <c r="H41" s="611"/>
      <c r="I41" s="612"/>
      <c r="J41" s="612"/>
      <c r="K41" s="612"/>
      <c r="L41" s="612"/>
      <c r="M41" s="591"/>
      <c r="N41" s="593"/>
      <c r="O41" s="264" t="s">
        <v>415</v>
      </c>
      <c r="P41" s="264" t="s">
        <v>416</v>
      </c>
      <c r="Q41" s="447">
        <v>1</v>
      </c>
      <c r="R41" s="273">
        <v>100</v>
      </c>
      <c r="S41" s="287">
        <v>100</v>
      </c>
      <c r="T41" s="287">
        <v>100</v>
      </c>
      <c r="U41" s="287">
        <v>100</v>
      </c>
      <c r="V41" s="287">
        <v>100</v>
      </c>
      <c r="W41" s="289">
        <v>210000000</v>
      </c>
      <c r="X41" s="289">
        <v>260000000</v>
      </c>
      <c r="Y41" s="289">
        <v>325000000</v>
      </c>
      <c r="Z41" s="289">
        <v>380000000</v>
      </c>
      <c r="AA41" s="289">
        <v>450000000</v>
      </c>
      <c r="AB41" s="582"/>
      <c r="AC41" s="581"/>
      <c r="AD41" s="581"/>
    </row>
    <row r="42" spans="1:30" ht="57" customHeight="1" x14ac:dyDescent="0.2">
      <c r="A42" s="613"/>
      <c r="B42" s="615"/>
      <c r="C42" s="614"/>
      <c r="D42" s="614"/>
      <c r="E42" s="612"/>
      <c r="F42" s="612"/>
      <c r="G42" s="612"/>
      <c r="H42" s="611"/>
      <c r="I42" s="612"/>
      <c r="J42" s="612"/>
      <c r="K42" s="612"/>
      <c r="L42" s="612"/>
      <c r="M42" s="591"/>
      <c r="N42" s="593"/>
      <c r="O42" s="264" t="s">
        <v>417</v>
      </c>
      <c r="P42" s="264" t="s">
        <v>418</v>
      </c>
      <c r="Q42" s="447">
        <v>1</v>
      </c>
      <c r="R42" s="273">
        <v>100</v>
      </c>
      <c r="S42" s="274">
        <v>100</v>
      </c>
      <c r="T42" s="287">
        <v>100</v>
      </c>
      <c r="U42" s="287">
        <v>100</v>
      </c>
      <c r="V42" s="287">
        <v>100</v>
      </c>
      <c r="W42" s="289">
        <v>87500000</v>
      </c>
      <c r="X42" s="289">
        <v>125000000</v>
      </c>
      <c r="Y42" s="289">
        <v>130000000</v>
      </c>
      <c r="Z42" s="289">
        <v>140000000</v>
      </c>
      <c r="AA42" s="289">
        <v>145000000</v>
      </c>
      <c r="AB42" s="582"/>
      <c r="AC42" s="581"/>
      <c r="AD42" s="581"/>
    </row>
    <row r="43" spans="1:30" ht="75" customHeight="1" x14ac:dyDescent="0.2">
      <c r="A43" s="613"/>
      <c r="B43" s="615" t="s">
        <v>15</v>
      </c>
      <c r="C43" s="71"/>
      <c r="D43" s="89" t="s">
        <v>61</v>
      </c>
      <c r="E43" s="98">
        <v>0.86750000000000005</v>
      </c>
      <c r="F43" s="98">
        <v>0.87</v>
      </c>
      <c r="G43" s="98">
        <v>0.88</v>
      </c>
      <c r="H43" s="98">
        <v>0.89</v>
      </c>
      <c r="I43" s="98">
        <v>0.9</v>
      </c>
      <c r="J43" s="98">
        <v>0.91</v>
      </c>
      <c r="K43" s="98">
        <v>0.92</v>
      </c>
      <c r="L43" s="94"/>
      <c r="M43" s="79"/>
      <c r="N43" s="308"/>
      <c r="O43" s="211"/>
      <c r="P43" s="95"/>
      <c r="Q43" s="441"/>
      <c r="R43" s="166"/>
      <c r="S43" s="269"/>
      <c r="T43" s="269"/>
      <c r="U43" s="269"/>
      <c r="V43" s="269"/>
      <c r="W43" s="269"/>
      <c r="X43" s="269"/>
      <c r="Y43" s="269"/>
      <c r="Z43" s="269"/>
      <c r="AA43" s="269"/>
      <c r="AB43" s="332"/>
      <c r="AC43" s="333"/>
      <c r="AD43" s="333"/>
    </row>
    <row r="44" spans="1:30" ht="120" customHeight="1" x14ac:dyDescent="0.2">
      <c r="A44" s="613"/>
      <c r="B44" s="615"/>
      <c r="C44" s="614" t="s">
        <v>32</v>
      </c>
      <c r="D44" s="614" t="s">
        <v>16</v>
      </c>
      <c r="E44" s="612">
        <v>75.94</v>
      </c>
      <c r="F44" s="612">
        <v>78.010000000000005</v>
      </c>
      <c r="G44" s="612">
        <v>80.08</v>
      </c>
      <c r="H44" s="612">
        <v>82.14</v>
      </c>
      <c r="I44" s="612">
        <v>84.21</v>
      </c>
      <c r="J44" s="612">
        <v>86.28</v>
      </c>
      <c r="K44" s="612">
        <v>88.35</v>
      </c>
      <c r="L44" s="612" t="s">
        <v>86</v>
      </c>
      <c r="M44" s="591" t="s">
        <v>107</v>
      </c>
      <c r="N44" s="232"/>
      <c r="O44" s="99" t="s">
        <v>129</v>
      </c>
      <c r="P44" s="99" t="s">
        <v>130</v>
      </c>
      <c r="Q44" s="453" t="s">
        <v>495</v>
      </c>
      <c r="R44" s="168">
        <v>50</v>
      </c>
      <c r="S44" s="170">
        <v>53</v>
      </c>
      <c r="T44" s="170">
        <v>56</v>
      </c>
      <c r="U44" s="170">
        <v>60</v>
      </c>
      <c r="V44" s="170">
        <v>63</v>
      </c>
      <c r="W44" s="170">
        <v>77020218835</v>
      </c>
      <c r="X44" s="170">
        <v>84177240715</v>
      </c>
      <c r="Y44" s="170">
        <v>92039964791</v>
      </c>
      <c r="Z44" s="277">
        <v>100678961269</v>
      </c>
      <c r="AA44" s="277">
        <v>110171857396</v>
      </c>
      <c r="AB44" s="583" t="s">
        <v>452</v>
      </c>
      <c r="AC44" s="584"/>
      <c r="AD44" s="584"/>
    </row>
    <row r="45" spans="1:30" ht="48" customHeight="1" x14ac:dyDescent="0.2">
      <c r="A45" s="613"/>
      <c r="B45" s="615"/>
      <c r="C45" s="614"/>
      <c r="D45" s="614"/>
      <c r="E45" s="612"/>
      <c r="F45" s="612"/>
      <c r="G45" s="612"/>
      <c r="H45" s="612"/>
      <c r="I45" s="612"/>
      <c r="J45" s="612"/>
      <c r="K45" s="612"/>
      <c r="L45" s="612"/>
      <c r="M45" s="591"/>
      <c r="N45" s="232"/>
      <c r="O45" s="99" t="s">
        <v>131</v>
      </c>
      <c r="P45" s="99" t="s">
        <v>132</v>
      </c>
      <c r="Q45" s="453">
        <v>76</v>
      </c>
      <c r="R45" s="168">
        <v>75</v>
      </c>
      <c r="S45" s="170">
        <v>78</v>
      </c>
      <c r="T45" s="170">
        <v>81</v>
      </c>
      <c r="U45" s="170">
        <v>83</v>
      </c>
      <c r="V45" s="170">
        <v>85</v>
      </c>
      <c r="W45" s="278">
        <v>4300000000</v>
      </c>
      <c r="X45" s="278">
        <v>5300000000</v>
      </c>
      <c r="Y45" s="278">
        <v>6300000000</v>
      </c>
      <c r="Z45" s="278">
        <v>7300000000</v>
      </c>
      <c r="AA45" s="278">
        <v>8400000000</v>
      </c>
      <c r="AB45" s="583"/>
      <c r="AC45" s="584"/>
      <c r="AD45" s="584"/>
    </row>
    <row r="46" spans="1:30" ht="38.25" customHeight="1" x14ac:dyDescent="0.2">
      <c r="A46" s="613"/>
      <c r="B46" s="615"/>
      <c r="C46" s="614"/>
      <c r="D46" s="614"/>
      <c r="E46" s="612"/>
      <c r="F46" s="612"/>
      <c r="G46" s="612"/>
      <c r="H46" s="612"/>
      <c r="I46" s="612"/>
      <c r="J46" s="612"/>
      <c r="K46" s="612"/>
      <c r="L46" s="612"/>
      <c r="M46" s="591"/>
      <c r="N46" s="232"/>
      <c r="O46" s="99" t="s">
        <v>133</v>
      </c>
      <c r="P46" s="99" t="s">
        <v>134</v>
      </c>
      <c r="Q46" s="453">
        <v>60</v>
      </c>
      <c r="R46" s="168">
        <v>65</v>
      </c>
      <c r="S46" s="170">
        <v>68</v>
      </c>
      <c r="T46" s="170">
        <v>71</v>
      </c>
      <c r="U46" s="170">
        <v>73</v>
      </c>
      <c r="V46" s="170">
        <v>75</v>
      </c>
      <c r="W46" s="278">
        <v>1625000000</v>
      </c>
      <c r="X46" s="278">
        <v>1950000000</v>
      </c>
      <c r="Y46" s="278">
        <v>2750000000</v>
      </c>
      <c r="Z46" s="278">
        <v>3050000000</v>
      </c>
      <c r="AA46" s="278">
        <v>3350000000</v>
      </c>
      <c r="AB46" s="583"/>
      <c r="AC46" s="584"/>
      <c r="AD46" s="584"/>
    </row>
    <row r="47" spans="1:30" ht="48" customHeight="1" x14ac:dyDescent="0.2">
      <c r="A47" s="613"/>
      <c r="B47" s="615"/>
      <c r="C47" s="614"/>
      <c r="D47" s="614"/>
      <c r="E47" s="612"/>
      <c r="F47" s="612"/>
      <c r="G47" s="612"/>
      <c r="H47" s="612"/>
      <c r="I47" s="612"/>
      <c r="J47" s="612"/>
      <c r="K47" s="612"/>
      <c r="L47" s="612"/>
      <c r="M47" s="591"/>
      <c r="N47" s="232"/>
      <c r="O47" s="99" t="s">
        <v>135</v>
      </c>
      <c r="P47" s="99" t="s">
        <v>136</v>
      </c>
      <c r="Q47" s="453" t="s">
        <v>496</v>
      </c>
      <c r="R47" s="168">
        <v>65</v>
      </c>
      <c r="S47" s="170">
        <v>67</v>
      </c>
      <c r="T47" s="170">
        <v>69</v>
      </c>
      <c r="U47" s="170">
        <v>71</v>
      </c>
      <c r="V47" s="170">
        <v>73</v>
      </c>
      <c r="W47" s="170">
        <v>5000000000</v>
      </c>
      <c r="X47" s="170">
        <v>5000000000</v>
      </c>
      <c r="Y47" s="170">
        <v>5250000000</v>
      </c>
      <c r="Z47" s="170">
        <v>5250000000</v>
      </c>
      <c r="AA47" s="170">
        <v>5500000000</v>
      </c>
      <c r="AB47" s="583"/>
      <c r="AC47" s="584"/>
      <c r="AD47" s="584"/>
    </row>
    <row r="48" spans="1:30" ht="45" customHeight="1" x14ac:dyDescent="0.2">
      <c r="A48" s="613"/>
      <c r="B48" s="615"/>
      <c r="C48" s="614"/>
      <c r="D48" s="614"/>
      <c r="E48" s="612"/>
      <c r="F48" s="612"/>
      <c r="G48" s="612"/>
      <c r="H48" s="612"/>
      <c r="I48" s="612"/>
      <c r="J48" s="612"/>
      <c r="K48" s="612"/>
      <c r="L48" s="612"/>
      <c r="M48" s="591"/>
      <c r="N48" s="232"/>
      <c r="O48" s="99" t="s">
        <v>137</v>
      </c>
      <c r="P48" s="99" t="s">
        <v>138</v>
      </c>
      <c r="Q48" s="453">
        <v>69</v>
      </c>
      <c r="R48" s="168">
        <v>70</v>
      </c>
      <c r="S48" s="170">
        <v>73</v>
      </c>
      <c r="T48" s="170">
        <v>76</v>
      </c>
      <c r="U48" s="170">
        <v>79</v>
      </c>
      <c r="V48" s="170">
        <v>83</v>
      </c>
      <c r="W48" s="278">
        <v>2150000000</v>
      </c>
      <c r="X48" s="278">
        <v>2150000000</v>
      </c>
      <c r="Y48" s="278">
        <v>2700000000</v>
      </c>
      <c r="Z48" s="278">
        <v>2700000000</v>
      </c>
      <c r="AA48" s="278">
        <v>3250000000</v>
      </c>
      <c r="AB48" s="583"/>
      <c r="AC48" s="584"/>
      <c r="AD48" s="584"/>
    </row>
    <row r="49" spans="1:30" ht="41.25" customHeight="1" x14ac:dyDescent="0.2">
      <c r="A49" s="613"/>
      <c r="B49" s="615"/>
      <c r="C49" s="614"/>
      <c r="D49" s="614"/>
      <c r="E49" s="612"/>
      <c r="F49" s="612"/>
      <c r="G49" s="612"/>
      <c r="H49" s="612"/>
      <c r="I49" s="612"/>
      <c r="J49" s="612"/>
      <c r="K49" s="612"/>
      <c r="L49" s="612"/>
      <c r="M49" s="591"/>
      <c r="N49" s="232"/>
      <c r="O49" s="99" t="s">
        <v>139</v>
      </c>
      <c r="P49" s="99" t="s">
        <v>140</v>
      </c>
      <c r="Q49" s="453">
        <v>200</v>
      </c>
      <c r="R49" s="168">
        <v>70</v>
      </c>
      <c r="S49" s="170">
        <v>73</v>
      </c>
      <c r="T49" s="170">
        <v>76</v>
      </c>
      <c r="U49" s="170">
        <v>79</v>
      </c>
      <c r="V49" s="170">
        <v>83</v>
      </c>
      <c r="W49" s="278">
        <v>1900000000</v>
      </c>
      <c r="X49" s="278">
        <v>1900000000</v>
      </c>
      <c r="Y49" s="278">
        <v>2350000000</v>
      </c>
      <c r="Z49" s="278">
        <v>2350000000</v>
      </c>
      <c r="AA49" s="278">
        <v>2600000000</v>
      </c>
      <c r="AB49" s="583"/>
      <c r="AC49" s="584"/>
      <c r="AD49" s="584"/>
    </row>
    <row r="50" spans="1:30" ht="41.25" customHeight="1" x14ac:dyDescent="0.2">
      <c r="A50" s="613"/>
      <c r="B50" s="615"/>
      <c r="C50" s="614"/>
      <c r="D50" s="614"/>
      <c r="E50" s="612"/>
      <c r="F50" s="612"/>
      <c r="G50" s="612"/>
      <c r="H50" s="612"/>
      <c r="I50" s="612"/>
      <c r="J50" s="612"/>
      <c r="K50" s="612"/>
      <c r="L50" s="612"/>
      <c r="M50" s="591"/>
      <c r="N50" s="309"/>
      <c r="O50" s="212" t="s">
        <v>493</v>
      </c>
      <c r="P50" s="212" t="s">
        <v>494</v>
      </c>
      <c r="Q50" s="453">
        <v>100</v>
      </c>
      <c r="R50" s="168">
        <v>70</v>
      </c>
      <c r="S50" s="170">
        <v>72</v>
      </c>
      <c r="T50" s="170">
        <v>75</v>
      </c>
      <c r="U50" s="170">
        <v>77</v>
      </c>
      <c r="V50" s="170">
        <v>80</v>
      </c>
      <c r="W50" s="278">
        <v>1412000000</v>
      </c>
      <c r="X50" s="278">
        <v>1617000000</v>
      </c>
      <c r="Y50" s="278">
        <v>1822000000</v>
      </c>
      <c r="Z50" s="278">
        <v>2021000000</v>
      </c>
      <c r="AA50" s="278">
        <v>2232000000</v>
      </c>
      <c r="AB50" s="583"/>
      <c r="AC50" s="584"/>
      <c r="AD50" s="584"/>
    </row>
    <row r="51" spans="1:30" ht="31.5" customHeight="1" x14ac:dyDescent="0.2">
      <c r="A51" s="613"/>
      <c r="B51" s="615"/>
      <c r="C51" s="614"/>
      <c r="D51" s="614"/>
      <c r="E51" s="612"/>
      <c r="F51" s="612"/>
      <c r="G51" s="612"/>
      <c r="H51" s="612"/>
      <c r="I51" s="612"/>
      <c r="J51" s="612"/>
      <c r="K51" s="612"/>
      <c r="L51" s="612"/>
      <c r="M51" s="591"/>
      <c r="N51" s="590" t="s">
        <v>154</v>
      </c>
      <c r="O51" s="70" t="s">
        <v>142</v>
      </c>
      <c r="P51" s="75" t="s">
        <v>143</v>
      </c>
      <c r="Q51" s="454" t="s">
        <v>144</v>
      </c>
      <c r="R51" s="279" t="s">
        <v>144</v>
      </c>
      <c r="S51" s="279" t="s">
        <v>145</v>
      </c>
      <c r="T51" s="279" t="s">
        <v>146</v>
      </c>
      <c r="U51" s="279" t="s">
        <v>147</v>
      </c>
      <c r="V51" s="279">
        <v>1</v>
      </c>
      <c r="W51" s="280">
        <v>1330000000</v>
      </c>
      <c r="X51" s="280">
        <v>1480000000</v>
      </c>
      <c r="Y51" s="280">
        <v>1480000000</v>
      </c>
      <c r="Z51" s="280">
        <v>1480000000</v>
      </c>
      <c r="AA51" s="280">
        <v>1730000000</v>
      </c>
      <c r="AB51" s="583"/>
      <c r="AC51" s="584"/>
      <c r="AD51" s="584"/>
    </row>
    <row r="52" spans="1:30" ht="45" x14ac:dyDescent="0.2">
      <c r="A52" s="613"/>
      <c r="B52" s="615"/>
      <c r="C52" s="614"/>
      <c r="D52" s="614"/>
      <c r="E52" s="612"/>
      <c r="F52" s="612"/>
      <c r="G52" s="612"/>
      <c r="H52" s="612"/>
      <c r="I52" s="612"/>
      <c r="J52" s="612"/>
      <c r="K52" s="612"/>
      <c r="L52" s="612"/>
      <c r="M52" s="591"/>
      <c r="N52" s="590"/>
      <c r="O52" s="70" t="s">
        <v>148</v>
      </c>
      <c r="P52" s="75" t="s">
        <v>149</v>
      </c>
      <c r="Q52" s="454">
        <v>0.2</v>
      </c>
      <c r="R52" s="279">
        <v>0.2</v>
      </c>
      <c r="S52" s="279">
        <v>0.4</v>
      </c>
      <c r="T52" s="279">
        <v>0.6</v>
      </c>
      <c r="U52" s="279">
        <v>0.8</v>
      </c>
      <c r="V52" s="279">
        <v>1</v>
      </c>
      <c r="W52" s="280">
        <v>580000000</v>
      </c>
      <c r="X52" s="280">
        <v>580000000</v>
      </c>
      <c r="Y52" s="280">
        <v>580000000</v>
      </c>
      <c r="Z52" s="280">
        <v>580000000</v>
      </c>
      <c r="AA52" s="280">
        <v>580000000</v>
      </c>
      <c r="AB52" s="583"/>
      <c r="AC52" s="584"/>
      <c r="AD52" s="584"/>
    </row>
    <row r="53" spans="1:30" ht="60" x14ac:dyDescent="0.2">
      <c r="A53" s="613"/>
      <c r="B53" s="615"/>
      <c r="C53" s="614"/>
      <c r="D53" s="614"/>
      <c r="E53" s="612"/>
      <c r="F53" s="612"/>
      <c r="G53" s="612"/>
      <c r="H53" s="612"/>
      <c r="I53" s="612"/>
      <c r="J53" s="612"/>
      <c r="K53" s="612"/>
      <c r="L53" s="612"/>
      <c r="M53" s="591"/>
      <c r="N53" s="590"/>
      <c r="O53" s="70" t="s">
        <v>150</v>
      </c>
      <c r="P53" s="75" t="s">
        <v>151</v>
      </c>
      <c r="Q53" s="454">
        <v>0.2</v>
      </c>
      <c r="R53" s="279">
        <v>0.2</v>
      </c>
      <c r="S53" s="279">
        <v>0.4</v>
      </c>
      <c r="T53" s="279">
        <v>0.6</v>
      </c>
      <c r="U53" s="279">
        <v>0.8</v>
      </c>
      <c r="V53" s="279">
        <v>1</v>
      </c>
      <c r="W53" s="280">
        <v>900000000</v>
      </c>
      <c r="X53" s="280">
        <v>900000000</v>
      </c>
      <c r="Y53" s="280">
        <v>900000000</v>
      </c>
      <c r="Z53" s="280">
        <v>900000000</v>
      </c>
      <c r="AA53" s="280">
        <v>900000000</v>
      </c>
      <c r="AB53" s="583"/>
      <c r="AC53" s="584"/>
      <c r="AD53" s="584"/>
    </row>
    <row r="54" spans="1:30" ht="68.25" customHeight="1" x14ac:dyDescent="0.2">
      <c r="A54" s="613"/>
      <c r="B54" s="615"/>
      <c r="C54" s="614"/>
      <c r="D54" s="614"/>
      <c r="E54" s="612"/>
      <c r="F54" s="612"/>
      <c r="G54" s="612"/>
      <c r="H54" s="612"/>
      <c r="I54" s="612"/>
      <c r="J54" s="612"/>
      <c r="K54" s="612"/>
      <c r="L54" s="612"/>
      <c r="M54" s="591"/>
      <c r="N54" s="590"/>
      <c r="O54" s="70" t="s">
        <v>152</v>
      </c>
      <c r="P54" s="75" t="s">
        <v>153</v>
      </c>
      <c r="Q54" s="454">
        <v>0.2</v>
      </c>
      <c r="R54" s="279">
        <v>0.2</v>
      </c>
      <c r="S54" s="279">
        <v>0.4</v>
      </c>
      <c r="T54" s="279">
        <v>0.6</v>
      </c>
      <c r="U54" s="279">
        <v>0.8</v>
      </c>
      <c r="V54" s="279">
        <v>1</v>
      </c>
      <c r="W54" s="280">
        <v>30000000</v>
      </c>
      <c r="X54" s="280">
        <v>30000000</v>
      </c>
      <c r="Y54" s="280">
        <v>30000000</v>
      </c>
      <c r="Z54" s="280">
        <v>30000000</v>
      </c>
      <c r="AA54" s="280">
        <v>30000000</v>
      </c>
      <c r="AB54" s="583"/>
      <c r="AC54" s="584"/>
      <c r="AD54" s="584"/>
    </row>
    <row r="55" spans="1:30" s="138" customFormat="1" ht="47.25" customHeight="1" x14ac:dyDescent="0.2">
      <c r="A55" s="613"/>
      <c r="B55" s="615"/>
      <c r="C55" s="614"/>
      <c r="D55" s="614"/>
      <c r="E55" s="612"/>
      <c r="F55" s="612"/>
      <c r="G55" s="612"/>
      <c r="H55" s="612"/>
      <c r="I55" s="612"/>
      <c r="J55" s="612"/>
      <c r="K55" s="612"/>
      <c r="L55" s="612"/>
      <c r="M55" s="591"/>
      <c r="N55" s="590"/>
      <c r="O55" s="72" t="s">
        <v>451</v>
      </c>
      <c r="P55" s="76" t="s">
        <v>426</v>
      </c>
      <c r="Q55" s="454">
        <v>0</v>
      </c>
      <c r="R55" s="279">
        <v>0.2</v>
      </c>
      <c r="S55" s="279">
        <v>0.4</v>
      </c>
      <c r="T55" s="279">
        <v>0.6</v>
      </c>
      <c r="U55" s="279">
        <v>0.8</v>
      </c>
      <c r="V55" s="279">
        <v>1</v>
      </c>
      <c r="W55" s="280">
        <v>47972250</v>
      </c>
      <c r="X55" s="280" t="s">
        <v>427</v>
      </c>
      <c r="Y55" s="280" t="s">
        <v>428</v>
      </c>
      <c r="Z55" s="280" t="s">
        <v>429</v>
      </c>
      <c r="AA55" s="280">
        <v>53993190</v>
      </c>
      <c r="AB55" s="583"/>
      <c r="AC55" s="584"/>
      <c r="AD55" s="584"/>
    </row>
    <row r="56" spans="1:30" ht="47.25" customHeight="1" x14ac:dyDescent="0.2">
      <c r="A56" s="613"/>
      <c r="B56" s="615"/>
      <c r="C56" s="614"/>
      <c r="D56" s="614"/>
      <c r="E56" s="612"/>
      <c r="F56" s="612"/>
      <c r="G56" s="612"/>
      <c r="H56" s="612"/>
      <c r="I56" s="612"/>
      <c r="J56" s="612"/>
      <c r="K56" s="612"/>
      <c r="L56" s="612"/>
      <c r="M56" s="591"/>
      <c r="N56" s="590" t="s">
        <v>160</v>
      </c>
      <c r="O56" s="624" t="s">
        <v>300</v>
      </c>
      <c r="P56" s="624" t="s">
        <v>157</v>
      </c>
      <c r="Q56" s="625">
        <f>7/35%</f>
        <v>20</v>
      </c>
      <c r="R56" s="609">
        <f>4/19%</f>
        <v>21.05263157894737</v>
      </c>
      <c r="S56" s="609">
        <f>5/19%</f>
        <v>26.315789473684209</v>
      </c>
      <c r="T56" s="609">
        <f>6/19%</f>
        <v>31.578947368421051</v>
      </c>
      <c r="U56" s="609">
        <f>7/19%</f>
        <v>36.842105263157897</v>
      </c>
      <c r="V56" s="609">
        <f>8/19%</f>
        <v>42.10526315789474</v>
      </c>
      <c r="W56" s="610">
        <v>1320000000</v>
      </c>
      <c r="X56" s="610">
        <v>1320000000</v>
      </c>
      <c r="Y56" s="610">
        <v>1320000000</v>
      </c>
      <c r="Z56" s="610">
        <v>2160000000</v>
      </c>
      <c r="AA56" s="610">
        <v>2160000000</v>
      </c>
      <c r="AB56" s="583"/>
      <c r="AC56" s="584"/>
      <c r="AD56" s="584"/>
    </row>
    <row r="57" spans="1:30" ht="15.75" customHeight="1" x14ac:dyDescent="0.2">
      <c r="A57" s="613"/>
      <c r="B57" s="615"/>
      <c r="C57" s="614"/>
      <c r="D57" s="614"/>
      <c r="E57" s="612"/>
      <c r="F57" s="612"/>
      <c r="G57" s="612"/>
      <c r="H57" s="612"/>
      <c r="I57" s="612"/>
      <c r="J57" s="612"/>
      <c r="K57" s="612"/>
      <c r="L57" s="612"/>
      <c r="M57" s="591"/>
      <c r="N57" s="590"/>
      <c r="O57" s="624"/>
      <c r="P57" s="624"/>
      <c r="Q57" s="625"/>
      <c r="R57" s="609"/>
      <c r="S57" s="609"/>
      <c r="T57" s="609"/>
      <c r="U57" s="609"/>
      <c r="V57" s="609"/>
      <c r="W57" s="610"/>
      <c r="X57" s="610"/>
      <c r="Y57" s="610"/>
      <c r="Z57" s="610"/>
      <c r="AA57" s="610"/>
      <c r="AB57" s="583"/>
      <c r="AC57" s="584"/>
      <c r="AD57" s="584"/>
    </row>
    <row r="58" spans="1:30" ht="45" x14ac:dyDescent="0.2">
      <c r="A58" s="613"/>
      <c r="B58" s="615"/>
      <c r="C58" s="614"/>
      <c r="D58" s="614"/>
      <c r="E58" s="612"/>
      <c r="F58" s="612"/>
      <c r="G58" s="612"/>
      <c r="H58" s="612"/>
      <c r="I58" s="612"/>
      <c r="J58" s="612"/>
      <c r="K58" s="612"/>
      <c r="L58" s="612"/>
      <c r="M58" s="591"/>
      <c r="N58" s="590"/>
      <c r="O58" s="624"/>
      <c r="P58" s="219" t="s">
        <v>301</v>
      </c>
      <c r="Q58" s="455">
        <v>64.66</v>
      </c>
      <c r="R58" s="159">
        <v>100</v>
      </c>
      <c r="S58" s="159">
        <v>100</v>
      </c>
      <c r="T58" s="159">
        <v>100</v>
      </c>
      <c r="U58" s="159">
        <v>100</v>
      </c>
      <c r="V58" s="159">
        <v>100</v>
      </c>
      <c r="W58" s="610"/>
      <c r="X58" s="610"/>
      <c r="Y58" s="610"/>
      <c r="Z58" s="610"/>
      <c r="AA58" s="610"/>
      <c r="AB58" s="583"/>
      <c r="AC58" s="584"/>
      <c r="AD58" s="584"/>
    </row>
    <row r="59" spans="1:30" ht="60" x14ac:dyDescent="0.2">
      <c r="A59" s="613"/>
      <c r="B59" s="615"/>
      <c r="C59" s="614"/>
      <c r="D59" s="614"/>
      <c r="E59" s="612"/>
      <c r="F59" s="612"/>
      <c r="G59" s="612"/>
      <c r="H59" s="612"/>
      <c r="I59" s="612"/>
      <c r="J59" s="612"/>
      <c r="K59" s="612"/>
      <c r="L59" s="612"/>
      <c r="M59" s="591"/>
      <c r="N59" s="590"/>
      <c r="O59" s="624"/>
      <c r="P59" s="219" t="s">
        <v>302</v>
      </c>
      <c r="Q59" s="455">
        <v>50.44</v>
      </c>
      <c r="R59" s="159">
        <v>100</v>
      </c>
      <c r="S59" s="159">
        <v>100</v>
      </c>
      <c r="T59" s="159">
        <v>100</v>
      </c>
      <c r="U59" s="159">
        <v>100</v>
      </c>
      <c r="V59" s="159">
        <v>100</v>
      </c>
      <c r="W59" s="610"/>
      <c r="X59" s="610"/>
      <c r="Y59" s="610"/>
      <c r="Z59" s="610"/>
      <c r="AA59" s="610"/>
      <c r="AB59" s="583"/>
      <c r="AC59" s="584"/>
      <c r="AD59" s="584"/>
    </row>
    <row r="60" spans="1:30" ht="60" x14ac:dyDescent="0.2">
      <c r="A60" s="613"/>
      <c r="B60" s="615"/>
      <c r="C60" s="614"/>
      <c r="D60" s="614"/>
      <c r="E60" s="612"/>
      <c r="F60" s="612"/>
      <c r="G60" s="612"/>
      <c r="H60" s="612"/>
      <c r="I60" s="612"/>
      <c r="J60" s="612"/>
      <c r="K60" s="612"/>
      <c r="L60" s="612"/>
      <c r="M60" s="591"/>
      <c r="N60" s="590"/>
      <c r="O60" s="624"/>
      <c r="P60" s="219" t="s">
        <v>303</v>
      </c>
      <c r="Q60" s="455">
        <v>100</v>
      </c>
      <c r="R60" s="159">
        <v>100</v>
      </c>
      <c r="S60" s="159">
        <v>100</v>
      </c>
      <c r="T60" s="159">
        <v>100</v>
      </c>
      <c r="U60" s="159">
        <v>100</v>
      </c>
      <c r="V60" s="159">
        <v>100</v>
      </c>
      <c r="W60" s="610"/>
      <c r="X60" s="610"/>
      <c r="Y60" s="610"/>
      <c r="Z60" s="610"/>
      <c r="AA60" s="610"/>
      <c r="AB60" s="583"/>
      <c r="AC60" s="584"/>
      <c r="AD60" s="584"/>
    </row>
    <row r="61" spans="1:30" ht="39.75" customHeight="1" x14ac:dyDescent="0.2">
      <c r="A61" s="613"/>
      <c r="B61" s="615"/>
      <c r="C61" s="614"/>
      <c r="D61" s="614"/>
      <c r="E61" s="612"/>
      <c r="F61" s="612"/>
      <c r="G61" s="612"/>
      <c r="H61" s="612"/>
      <c r="I61" s="612"/>
      <c r="J61" s="612"/>
      <c r="K61" s="612"/>
      <c r="L61" s="612"/>
      <c r="M61" s="591"/>
      <c r="N61" s="136" t="s">
        <v>156</v>
      </c>
      <c r="O61" s="70" t="s">
        <v>158</v>
      </c>
      <c r="P61" s="75" t="s">
        <v>159</v>
      </c>
      <c r="Q61" s="454">
        <v>0.7</v>
      </c>
      <c r="R61" s="279">
        <v>0.8</v>
      </c>
      <c r="S61" s="279">
        <v>0.85</v>
      </c>
      <c r="T61" s="279">
        <v>0.9</v>
      </c>
      <c r="U61" s="279">
        <v>0.95</v>
      </c>
      <c r="V61" s="279">
        <v>1</v>
      </c>
      <c r="W61" s="280">
        <v>7527400000</v>
      </c>
      <c r="X61" s="280">
        <v>11467400000</v>
      </c>
      <c r="Y61" s="280">
        <v>5997400000</v>
      </c>
      <c r="Z61" s="280">
        <v>5702400000</v>
      </c>
      <c r="AA61" s="280">
        <v>5097400000</v>
      </c>
      <c r="AB61" s="583"/>
      <c r="AC61" s="584"/>
      <c r="AD61" s="584"/>
    </row>
    <row r="62" spans="1:30" ht="30" x14ac:dyDescent="0.2">
      <c r="A62" s="613"/>
      <c r="B62" s="615"/>
      <c r="C62" s="614"/>
      <c r="D62" s="614"/>
      <c r="E62" s="612"/>
      <c r="F62" s="612"/>
      <c r="G62" s="612"/>
      <c r="H62" s="612"/>
      <c r="I62" s="612"/>
      <c r="J62" s="612"/>
      <c r="K62" s="612"/>
      <c r="L62" s="612"/>
      <c r="M62" s="591"/>
      <c r="N62" s="136" t="s">
        <v>155</v>
      </c>
      <c r="O62" s="70" t="s">
        <v>161</v>
      </c>
      <c r="P62" s="75"/>
      <c r="Q62" s="456">
        <v>5</v>
      </c>
      <c r="R62" s="218">
        <v>5</v>
      </c>
      <c r="S62" s="218">
        <v>5</v>
      </c>
      <c r="T62" s="218">
        <v>5</v>
      </c>
      <c r="U62" s="218">
        <v>5</v>
      </c>
      <c r="V62" s="218">
        <v>5</v>
      </c>
      <c r="W62" s="280">
        <v>1000000000</v>
      </c>
      <c r="X62" s="280">
        <v>1000000000</v>
      </c>
      <c r="Y62" s="280">
        <v>1000000000</v>
      </c>
      <c r="Z62" s="280">
        <v>1000000000</v>
      </c>
      <c r="AA62" s="280">
        <v>1000000000</v>
      </c>
      <c r="AB62" s="583"/>
      <c r="AC62" s="584"/>
      <c r="AD62" s="584"/>
    </row>
    <row r="63" spans="1:30" ht="75" customHeight="1" x14ac:dyDescent="0.2">
      <c r="A63" s="613"/>
      <c r="B63" s="615"/>
      <c r="C63" s="617" t="s">
        <v>63</v>
      </c>
      <c r="D63" s="617" t="s">
        <v>62</v>
      </c>
      <c r="E63" s="616">
        <v>0.92</v>
      </c>
      <c r="F63" s="616">
        <v>0.92</v>
      </c>
      <c r="G63" s="616">
        <v>0.93</v>
      </c>
      <c r="H63" s="616">
        <v>0.94</v>
      </c>
      <c r="I63" s="616">
        <v>0.95</v>
      </c>
      <c r="J63" s="616">
        <v>0.96</v>
      </c>
      <c r="K63" s="616">
        <v>0.96</v>
      </c>
      <c r="L63" s="612" t="s">
        <v>86</v>
      </c>
      <c r="M63" s="591" t="s">
        <v>107</v>
      </c>
      <c r="N63" s="622"/>
      <c r="O63" s="212" t="s">
        <v>131</v>
      </c>
      <c r="P63" s="101" t="s">
        <v>132</v>
      </c>
      <c r="Q63" s="457">
        <v>76</v>
      </c>
      <c r="R63" s="168">
        <v>75</v>
      </c>
      <c r="S63" s="170">
        <v>78</v>
      </c>
      <c r="T63" s="170">
        <v>81</v>
      </c>
      <c r="U63" s="170">
        <v>83</v>
      </c>
      <c r="V63" s="170">
        <v>85</v>
      </c>
      <c r="W63" s="127">
        <v>4300000000</v>
      </c>
      <c r="X63" s="127">
        <v>5300000000</v>
      </c>
      <c r="Y63" s="127">
        <v>6300000000</v>
      </c>
      <c r="Z63" s="127">
        <v>7300000000</v>
      </c>
      <c r="AA63" s="127">
        <v>8400000000</v>
      </c>
      <c r="AB63" s="583"/>
      <c r="AC63" s="584"/>
      <c r="AD63" s="584"/>
    </row>
    <row r="64" spans="1:30" ht="41.25" customHeight="1" x14ac:dyDescent="0.2">
      <c r="A64" s="613"/>
      <c r="B64" s="615"/>
      <c r="C64" s="617"/>
      <c r="D64" s="617"/>
      <c r="E64" s="616"/>
      <c r="F64" s="616"/>
      <c r="G64" s="616"/>
      <c r="H64" s="616"/>
      <c r="I64" s="616"/>
      <c r="J64" s="616"/>
      <c r="K64" s="616"/>
      <c r="L64" s="612"/>
      <c r="M64" s="591"/>
      <c r="N64" s="622"/>
      <c r="O64" s="212" t="s">
        <v>133</v>
      </c>
      <c r="P64" s="101" t="s">
        <v>134</v>
      </c>
      <c r="Q64" s="457">
        <v>60</v>
      </c>
      <c r="R64" s="168">
        <v>65</v>
      </c>
      <c r="S64" s="170">
        <v>68</v>
      </c>
      <c r="T64" s="170">
        <v>71</v>
      </c>
      <c r="U64" s="170">
        <v>73</v>
      </c>
      <c r="V64" s="170">
        <v>75</v>
      </c>
      <c r="W64" s="127">
        <v>1625000000</v>
      </c>
      <c r="X64" s="127">
        <v>1950000000</v>
      </c>
      <c r="Y64" s="127">
        <v>2750000000</v>
      </c>
      <c r="Z64" s="127">
        <v>3050000000</v>
      </c>
      <c r="AA64" s="127">
        <v>3350000000</v>
      </c>
      <c r="AB64" s="583"/>
      <c r="AC64" s="584"/>
      <c r="AD64" s="584"/>
    </row>
    <row r="65" spans="1:30" s="53" customFormat="1" ht="56.25" customHeight="1" x14ac:dyDescent="0.2">
      <c r="A65" s="613"/>
      <c r="B65" s="615"/>
      <c r="C65" s="617"/>
      <c r="D65" s="617"/>
      <c r="E65" s="616"/>
      <c r="F65" s="616"/>
      <c r="G65" s="616"/>
      <c r="H65" s="616"/>
      <c r="I65" s="616"/>
      <c r="J65" s="616"/>
      <c r="K65" s="616"/>
      <c r="L65" s="612"/>
      <c r="M65" s="591"/>
      <c r="N65" s="594" t="s">
        <v>154</v>
      </c>
      <c r="O65" s="70" t="s">
        <v>142</v>
      </c>
      <c r="P65" s="75" t="s">
        <v>143</v>
      </c>
      <c r="Q65" s="454" t="s">
        <v>144</v>
      </c>
      <c r="R65" s="279" t="s">
        <v>144</v>
      </c>
      <c r="S65" s="279" t="s">
        <v>145</v>
      </c>
      <c r="T65" s="279" t="s">
        <v>146</v>
      </c>
      <c r="U65" s="279" t="s">
        <v>147</v>
      </c>
      <c r="V65" s="279">
        <v>1</v>
      </c>
      <c r="W65" s="280">
        <v>1330000000</v>
      </c>
      <c r="X65" s="280">
        <v>1480000000</v>
      </c>
      <c r="Y65" s="280">
        <v>1480000000</v>
      </c>
      <c r="Z65" s="280">
        <v>1480000000</v>
      </c>
      <c r="AA65" s="280">
        <v>1730000000</v>
      </c>
      <c r="AB65" s="583"/>
      <c r="AC65" s="584"/>
      <c r="AD65" s="584"/>
    </row>
    <row r="66" spans="1:30" s="53" customFormat="1" ht="56.25" customHeight="1" x14ac:dyDescent="0.2">
      <c r="A66" s="613"/>
      <c r="B66" s="615"/>
      <c r="C66" s="617"/>
      <c r="D66" s="617"/>
      <c r="E66" s="616"/>
      <c r="F66" s="616"/>
      <c r="G66" s="616"/>
      <c r="H66" s="616"/>
      <c r="I66" s="616"/>
      <c r="J66" s="616"/>
      <c r="K66" s="616"/>
      <c r="L66" s="612"/>
      <c r="M66" s="591"/>
      <c r="N66" s="594"/>
      <c r="O66" s="70" t="s">
        <v>148</v>
      </c>
      <c r="P66" s="75" t="s">
        <v>149</v>
      </c>
      <c r="Q66" s="454">
        <v>0.2</v>
      </c>
      <c r="R66" s="279">
        <v>0.2</v>
      </c>
      <c r="S66" s="279">
        <v>0.4</v>
      </c>
      <c r="T66" s="279">
        <v>0.6</v>
      </c>
      <c r="U66" s="279">
        <v>0.8</v>
      </c>
      <c r="V66" s="279">
        <v>1</v>
      </c>
      <c r="W66" s="280">
        <v>580000000</v>
      </c>
      <c r="X66" s="280">
        <v>580000000</v>
      </c>
      <c r="Y66" s="280">
        <v>580000000</v>
      </c>
      <c r="Z66" s="280">
        <v>580000000</v>
      </c>
      <c r="AA66" s="280">
        <v>580000000</v>
      </c>
      <c r="AB66" s="583"/>
      <c r="AC66" s="584"/>
      <c r="AD66" s="584"/>
    </row>
    <row r="67" spans="1:30" s="53" customFormat="1" ht="64.5" customHeight="1" x14ac:dyDescent="0.2">
      <c r="A67" s="613"/>
      <c r="B67" s="615"/>
      <c r="C67" s="617"/>
      <c r="D67" s="617"/>
      <c r="E67" s="616"/>
      <c r="F67" s="616"/>
      <c r="G67" s="616"/>
      <c r="H67" s="616"/>
      <c r="I67" s="616"/>
      <c r="J67" s="616"/>
      <c r="K67" s="616"/>
      <c r="L67" s="612"/>
      <c r="M67" s="591"/>
      <c r="N67" s="594"/>
      <c r="O67" s="70" t="s">
        <v>150</v>
      </c>
      <c r="P67" s="75" t="s">
        <v>151</v>
      </c>
      <c r="Q67" s="454">
        <v>0.2</v>
      </c>
      <c r="R67" s="279">
        <v>0.2</v>
      </c>
      <c r="S67" s="279">
        <v>0.4</v>
      </c>
      <c r="T67" s="279">
        <v>0.6</v>
      </c>
      <c r="U67" s="279">
        <v>0.8</v>
      </c>
      <c r="V67" s="279">
        <v>1</v>
      </c>
      <c r="W67" s="280">
        <v>900000000</v>
      </c>
      <c r="X67" s="280">
        <v>900000000</v>
      </c>
      <c r="Y67" s="280">
        <v>900000000</v>
      </c>
      <c r="Z67" s="280">
        <v>900000000</v>
      </c>
      <c r="AA67" s="280">
        <v>900000000</v>
      </c>
      <c r="AB67" s="583"/>
      <c r="AC67" s="584"/>
      <c r="AD67" s="584"/>
    </row>
    <row r="68" spans="1:30" s="53" customFormat="1" ht="56.25" customHeight="1" x14ac:dyDescent="0.2">
      <c r="A68" s="613"/>
      <c r="B68" s="615"/>
      <c r="C68" s="617"/>
      <c r="D68" s="617"/>
      <c r="E68" s="616"/>
      <c r="F68" s="616"/>
      <c r="G68" s="616"/>
      <c r="H68" s="616"/>
      <c r="I68" s="616"/>
      <c r="J68" s="616"/>
      <c r="K68" s="616"/>
      <c r="L68" s="612"/>
      <c r="M68" s="591"/>
      <c r="N68" s="594"/>
      <c r="O68" s="72" t="s">
        <v>425</v>
      </c>
      <c r="P68" s="76" t="s">
        <v>426</v>
      </c>
      <c r="Q68" s="454">
        <v>0</v>
      </c>
      <c r="R68" s="279">
        <v>0.2</v>
      </c>
      <c r="S68" s="279">
        <v>0.4</v>
      </c>
      <c r="T68" s="279">
        <v>0.6</v>
      </c>
      <c r="U68" s="279">
        <v>0.8</v>
      </c>
      <c r="V68" s="279">
        <v>1</v>
      </c>
      <c r="W68" s="280">
        <v>47972250</v>
      </c>
      <c r="X68" s="280" t="s">
        <v>427</v>
      </c>
      <c r="Y68" s="280" t="s">
        <v>428</v>
      </c>
      <c r="Z68" s="280" t="s">
        <v>429</v>
      </c>
      <c r="AA68" s="280">
        <v>53993190</v>
      </c>
      <c r="AB68" s="583"/>
      <c r="AC68" s="584"/>
      <c r="AD68" s="584"/>
    </row>
    <row r="69" spans="1:30" ht="41.25" customHeight="1" x14ac:dyDescent="0.2">
      <c r="A69" s="613"/>
      <c r="B69" s="615"/>
      <c r="C69" s="617"/>
      <c r="D69" s="617"/>
      <c r="E69" s="616"/>
      <c r="F69" s="616"/>
      <c r="G69" s="616"/>
      <c r="H69" s="616"/>
      <c r="I69" s="616"/>
      <c r="J69" s="616"/>
      <c r="K69" s="616"/>
      <c r="L69" s="612"/>
      <c r="M69" s="591"/>
      <c r="N69" s="590" t="s">
        <v>180</v>
      </c>
      <c r="O69" s="206" t="s">
        <v>419</v>
      </c>
      <c r="P69" s="137" t="s">
        <v>420</v>
      </c>
      <c r="Q69" s="458">
        <v>100</v>
      </c>
      <c r="R69" s="154">
        <v>100</v>
      </c>
      <c r="S69" s="154">
        <v>100</v>
      </c>
      <c r="T69" s="154">
        <v>100</v>
      </c>
      <c r="U69" s="154">
        <v>100</v>
      </c>
      <c r="V69" s="154">
        <v>100</v>
      </c>
      <c r="W69" s="154">
        <v>194250000</v>
      </c>
      <c r="X69" s="154">
        <v>197875000</v>
      </c>
      <c r="Y69" s="154">
        <v>230000000</v>
      </c>
      <c r="Z69" s="154">
        <v>241500000</v>
      </c>
      <c r="AA69" s="154">
        <v>300500000</v>
      </c>
      <c r="AB69" s="583"/>
      <c r="AC69" s="584"/>
      <c r="AD69" s="584"/>
    </row>
    <row r="70" spans="1:30" ht="39.75" customHeight="1" x14ac:dyDescent="0.2">
      <c r="A70" s="613"/>
      <c r="B70" s="615"/>
      <c r="C70" s="617"/>
      <c r="D70" s="617"/>
      <c r="E70" s="616"/>
      <c r="F70" s="616"/>
      <c r="G70" s="616"/>
      <c r="H70" s="616"/>
      <c r="I70" s="616"/>
      <c r="J70" s="616"/>
      <c r="K70" s="616"/>
      <c r="L70" s="612"/>
      <c r="M70" s="591"/>
      <c r="N70" s="590"/>
      <c r="O70" s="213" t="s">
        <v>421</v>
      </c>
      <c r="P70" s="137" t="s">
        <v>422</v>
      </c>
      <c r="Q70" s="458">
        <v>100</v>
      </c>
      <c r="R70" s="154">
        <v>100</v>
      </c>
      <c r="S70" s="154">
        <v>100</v>
      </c>
      <c r="T70" s="154">
        <v>100</v>
      </c>
      <c r="U70" s="154">
        <v>100</v>
      </c>
      <c r="V70" s="154">
        <v>100</v>
      </c>
      <c r="W70" s="154">
        <v>135922500</v>
      </c>
      <c r="X70" s="154">
        <v>142718625</v>
      </c>
      <c r="Y70" s="154">
        <v>199854556.25</v>
      </c>
      <c r="Z70" s="154">
        <v>157347284.0625</v>
      </c>
      <c r="AA70" s="154">
        <v>265214648.265625</v>
      </c>
      <c r="AB70" s="583"/>
      <c r="AC70" s="584"/>
      <c r="AD70" s="584"/>
    </row>
    <row r="71" spans="1:30" ht="45" customHeight="1" x14ac:dyDescent="0.2">
      <c r="A71" s="613"/>
      <c r="B71" s="615"/>
      <c r="C71" s="617"/>
      <c r="D71" s="617"/>
      <c r="E71" s="616"/>
      <c r="F71" s="616"/>
      <c r="G71" s="616"/>
      <c r="H71" s="616"/>
      <c r="I71" s="616"/>
      <c r="J71" s="616"/>
      <c r="K71" s="616"/>
      <c r="L71" s="612"/>
      <c r="M71" s="591"/>
      <c r="N71" s="590"/>
      <c r="O71" s="213" t="s">
        <v>423</v>
      </c>
      <c r="P71" s="137" t="s">
        <v>424</v>
      </c>
      <c r="Q71" s="458">
        <v>100</v>
      </c>
      <c r="R71" s="154">
        <v>100</v>
      </c>
      <c r="S71" s="154">
        <v>100</v>
      </c>
      <c r="T71" s="154">
        <v>100</v>
      </c>
      <c r="U71" s="154">
        <v>100</v>
      </c>
      <c r="V71" s="154">
        <v>100</v>
      </c>
      <c r="W71" s="154">
        <v>230000000</v>
      </c>
      <c r="X71" s="154">
        <v>251500000</v>
      </c>
      <c r="Y71" s="154">
        <v>259075000</v>
      </c>
      <c r="Z71" s="154">
        <v>256991250</v>
      </c>
      <c r="AA71" s="154">
        <v>285840812.5</v>
      </c>
      <c r="AB71" s="583"/>
      <c r="AC71" s="584"/>
      <c r="AD71" s="584"/>
    </row>
    <row r="72" spans="1:30" ht="37.5" customHeight="1" x14ac:dyDescent="0.2">
      <c r="A72" s="613"/>
      <c r="B72" s="615"/>
      <c r="C72" s="617"/>
      <c r="D72" s="617"/>
      <c r="E72" s="616"/>
      <c r="F72" s="616"/>
      <c r="G72" s="616"/>
      <c r="H72" s="616"/>
      <c r="I72" s="616"/>
      <c r="J72" s="616"/>
      <c r="K72" s="616"/>
      <c r="L72" s="612"/>
      <c r="M72" s="591"/>
      <c r="N72" s="590" t="s">
        <v>213</v>
      </c>
      <c r="O72" s="600" t="s">
        <v>208</v>
      </c>
      <c r="P72" s="78" t="s">
        <v>209</v>
      </c>
      <c r="Q72" s="449">
        <v>145</v>
      </c>
      <c r="R72" s="281">
        <v>117</v>
      </c>
      <c r="S72" s="182">
        <v>104</v>
      </c>
      <c r="T72" s="182">
        <v>91</v>
      </c>
      <c r="U72" s="182">
        <v>77</v>
      </c>
      <c r="V72" s="182">
        <v>77</v>
      </c>
      <c r="W72" s="585">
        <v>400000000</v>
      </c>
      <c r="X72" s="585">
        <v>400000000</v>
      </c>
      <c r="Y72" s="585">
        <v>400000000</v>
      </c>
      <c r="Z72" s="585">
        <v>400000000</v>
      </c>
      <c r="AA72" s="585">
        <v>400000000</v>
      </c>
      <c r="AB72" s="583"/>
      <c r="AC72" s="584"/>
      <c r="AD72" s="584"/>
    </row>
    <row r="73" spans="1:30" ht="32.25" customHeight="1" x14ac:dyDescent="0.2">
      <c r="A73" s="613"/>
      <c r="B73" s="615"/>
      <c r="C73" s="617"/>
      <c r="D73" s="617"/>
      <c r="E73" s="616"/>
      <c r="F73" s="616"/>
      <c r="G73" s="616"/>
      <c r="H73" s="616"/>
      <c r="I73" s="616"/>
      <c r="J73" s="616"/>
      <c r="K73" s="616"/>
      <c r="L73" s="612"/>
      <c r="M73" s="591"/>
      <c r="N73" s="590"/>
      <c r="O73" s="600"/>
      <c r="P73" s="59" t="s">
        <v>210</v>
      </c>
      <c r="Q73" s="449">
        <v>3.8</v>
      </c>
      <c r="R73" s="162">
        <v>12</v>
      </c>
      <c r="S73" s="182">
        <v>11</v>
      </c>
      <c r="T73" s="182">
        <v>10</v>
      </c>
      <c r="U73" s="182">
        <v>9</v>
      </c>
      <c r="V73" s="182">
        <v>9</v>
      </c>
      <c r="W73" s="585"/>
      <c r="X73" s="585"/>
      <c r="Y73" s="585"/>
      <c r="Z73" s="585"/>
      <c r="AA73" s="585"/>
      <c r="AB73" s="583"/>
      <c r="AC73" s="584"/>
      <c r="AD73" s="584"/>
    </row>
    <row r="74" spans="1:30" ht="32.25" customHeight="1" x14ac:dyDescent="0.2">
      <c r="A74" s="613"/>
      <c r="B74" s="615"/>
      <c r="C74" s="617"/>
      <c r="D74" s="617"/>
      <c r="E74" s="616"/>
      <c r="F74" s="616"/>
      <c r="G74" s="616"/>
      <c r="H74" s="616"/>
      <c r="I74" s="616"/>
      <c r="J74" s="616"/>
      <c r="K74" s="616"/>
      <c r="L74" s="612"/>
      <c r="M74" s="591"/>
      <c r="N74" s="590"/>
      <c r="O74" s="600"/>
      <c r="P74" s="59" t="s">
        <v>211</v>
      </c>
      <c r="Q74" s="459">
        <v>4</v>
      </c>
      <c r="R74" s="171">
        <v>1.8</v>
      </c>
      <c r="S74" s="282">
        <v>1.7</v>
      </c>
      <c r="T74" s="282">
        <v>1.6</v>
      </c>
      <c r="U74" s="282">
        <v>1.5</v>
      </c>
      <c r="V74" s="282">
        <v>1.5</v>
      </c>
      <c r="W74" s="585"/>
      <c r="X74" s="585"/>
      <c r="Y74" s="585"/>
      <c r="Z74" s="585"/>
      <c r="AA74" s="585"/>
      <c r="AB74" s="583"/>
      <c r="AC74" s="584"/>
      <c r="AD74" s="584"/>
    </row>
    <row r="75" spans="1:30" ht="70.5" customHeight="1" x14ac:dyDescent="0.2">
      <c r="A75" s="613"/>
      <c r="B75" s="615"/>
      <c r="C75" s="617"/>
      <c r="D75" s="617"/>
      <c r="E75" s="616"/>
      <c r="F75" s="616"/>
      <c r="G75" s="616"/>
      <c r="H75" s="616"/>
      <c r="I75" s="616"/>
      <c r="J75" s="616"/>
      <c r="K75" s="616"/>
      <c r="L75" s="612"/>
      <c r="M75" s="591"/>
      <c r="N75" s="136" t="s">
        <v>214</v>
      </c>
      <c r="O75" s="143" t="s">
        <v>266</v>
      </c>
      <c r="P75" s="100" t="s">
        <v>132</v>
      </c>
      <c r="Q75" s="446">
        <v>69.44</v>
      </c>
      <c r="R75" s="273" t="s">
        <v>308</v>
      </c>
      <c r="S75" s="287" t="s">
        <v>309</v>
      </c>
      <c r="T75" s="287" t="s">
        <v>310</v>
      </c>
      <c r="U75" s="287" t="s">
        <v>311</v>
      </c>
      <c r="V75" s="287" t="s">
        <v>312</v>
      </c>
      <c r="W75" s="312">
        <v>495000000</v>
      </c>
      <c r="X75" s="312">
        <v>568000000</v>
      </c>
      <c r="Y75" s="312">
        <v>644000000</v>
      </c>
      <c r="Z75" s="312">
        <v>723540000</v>
      </c>
      <c r="AA75" s="312">
        <v>807262000</v>
      </c>
      <c r="AB75" s="583"/>
      <c r="AC75" s="584"/>
      <c r="AD75" s="584"/>
    </row>
    <row r="76" spans="1:30" ht="60" customHeight="1" x14ac:dyDescent="0.2">
      <c r="A76" s="613"/>
      <c r="B76" s="615" t="s">
        <v>17</v>
      </c>
      <c r="C76" s="71"/>
      <c r="D76" s="89" t="s">
        <v>64</v>
      </c>
      <c r="E76" s="112">
        <v>2.9399999999999999E-2</v>
      </c>
      <c r="F76" s="112">
        <v>3.3700000000000001E-2</v>
      </c>
      <c r="G76" s="112">
        <v>3.7999999999999999E-2</v>
      </c>
      <c r="H76" s="112">
        <v>4.2200000000000001E-2</v>
      </c>
      <c r="I76" s="112">
        <v>4.6399999999999997E-2</v>
      </c>
      <c r="J76" s="112">
        <v>5.0599999999999999E-2</v>
      </c>
      <c r="K76" s="112">
        <v>5.4699999999999999E-2</v>
      </c>
      <c r="L76" s="96"/>
      <c r="M76" s="79"/>
      <c r="N76" s="113"/>
      <c r="O76" s="214"/>
      <c r="P76" s="80"/>
      <c r="Q76" s="460"/>
      <c r="R76" s="269"/>
      <c r="S76" s="269"/>
      <c r="T76" s="269"/>
      <c r="U76" s="269"/>
      <c r="V76" s="269"/>
      <c r="W76" s="269"/>
      <c r="X76" s="269"/>
      <c r="Y76" s="269"/>
      <c r="Z76" s="269"/>
      <c r="AA76" s="269"/>
      <c r="AB76" s="332"/>
      <c r="AC76" s="333"/>
      <c r="AD76" s="333"/>
    </row>
    <row r="77" spans="1:30" ht="73.5" customHeight="1" x14ac:dyDescent="0.2">
      <c r="A77" s="613"/>
      <c r="B77" s="615"/>
      <c r="C77" s="614" t="s">
        <v>33</v>
      </c>
      <c r="D77" s="620" t="s">
        <v>50</v>
      </c>
      <c r="E77" s="628">
        <v>0.15207951961688232</v>
      </c>
      <c r="F77" s="628">
        <v>0.15257521924173059</v>
      </c>
      <c r="G77" s="628">
        <v>0.15307033962699373</v>
      </c>
      <c r="H77" s="628">
        <v>0.15356488178736658</v>
      </c>
      <c r="I77" s="628">
        <v>1540588467351.75</v>
      </c>
      <c r="J77" s="628">
        <v>0.15455223548038469</v>
      </c>
      <c r="K77" s="628">
        <v>0.15504504903060412</v>
      </c>
      <c r="L77" s="628" t="s">
        <v>87</v>
      </c>
      <c r="M77" s="591" t="s">
        <v>111</v>
      </c>
      <c r="N77" s="623" t="s">
        <v>168</v>
      </c>
      <c r="O77" s="85" t="s">
        <v>336</v>
      </c>
      <c r="P77" s="86" t="s">
        <v>337</v>
      </c>
      <c r="Q77" s="461">
        <v>0.10489999999999999</v>
      </c>
      <c r="R77" s="172">
        <v>0.1051</v>
      </c>
      <c r="S77" s="172">
        <v>0.1053</v>
      </c>
      <c r="T77" s="172">
        <v>0.1055</v>
      </c>
      <c r="U77" s="172">
        <v>0.1057</v>
      </c>
      <c r="V77" s="172">
        <v>0.10589999999999999</v>
      </c>
      <c r="W77" s="310">
        <v>650000000</v>
      </c>
      <c r="X77" s="310">
        <v>950000000</v>
      </c>
      <c r="Y77" s="310">
        <v>1250000000</v>
      </c>
      <c r="Z77" s="310">
        <v>1550000000</v>
      </c>
      <c r="AA77" s="310">
        <v>1850000000</v>
      </c>
      <c r="AB77" s="571" t="s">
        <v>477</v>
      </c>
      <c r="AC77" s="572"/>
      <c r="AD77" s="572"/>
    </row>
    <row r="78" spans="1:30" ht="73.5" customHeight="1" x14ac:dyDescent="0.2">
      <c r="A78" s="613"/>
      <c r="B78" s="615"/>
      <c r="C78" s="614"/>
      <c r="D78" s="620"/>
      <c r="E78" s="628"/>
      <c r="F78" s="628"/>
      <c r="G78" s="628"/>
      <c r="H78" s="628"/>
      <c r="I78" s="628"/>
      <c r="J78" s="628"/>
      <c r="K78" s="628"/>
      <c r="L78" s="628"/>
      <c r="M78" s="591"/>
      <c r="N78" s="623"/>
      <c r="O78" s="85" t="s">
        <v>338</v>
      </c>
      <c r="P78" s="86" t="s">
        <v>339</v>
      </c>
      <c r="Q78" s="462">
        <v>2.0000000000000001E-4</v>
      </c>
      <c r="R78" s="172">
        <v>2.0000000000000001E-4</v>
      </c>
      <c r="S78" s="172">
        <v>2.0000000000000001E-4</v>
      </c>
      <c r="T78" s="172">
        <v>2.0000000000000001E-4</v>
      </c>
      <c r="U78" s="172">
        <v>2.0000000000000001E-4</v>
      </c>
      <c r="V78" s="172">
        <v>2.0000000000000001E-4</v>
      </c>
      <c r="W78" s="310">
        <v>1500000000</v>
      </c>
      <c r="X78" s="310">
        <v>2000000000</v>
      </c>
      <c r="Y78" s="310">
        <v>2500000000</v>
      </c>
      <c r="Z78" s="310">
        <v>3000000000</v>
      </c>
      <c r="AA78" s="310">
        <v>3500000000</v>
      </c>
      <c r="AB78" s="572"/>
      <c r="AC78" s="572"/>
      <c r="AD78" s="572"/>
    </row>
    <row r="79" spans="1:30" ht="73.5" customHeight="1" x14ac:dyDescent="0.2">
      <c r="A79" s="613"/>
      <c r="B79" s="615"/>
      <c r="C79" s="614"/>
      <c r="D79" s="620"/>
      <c r="E79" s="628"/>
      <c r="F79" s="628"/>
      <c r="G79" s="628"/>
      <c r="H79" s="628"/>
      <c r="I79" s="628"/>
      <c r="J79" s="628"/>
      <c r="K79" s="628"/>
      <c r="L79" s="628"/>
      <c r="M79" s="591"/>
      <c r="N79" s="623"/>
      <c r="O79" s="85" t="s">
        <v>340</v>
      </c>
      <c r="P79" s="86" t="s">
        <v>341</v>
      </c>
      <c r="Q79" s="462">
        <v>7.4999999999999997E-2</v>
      </c>
      <c r="R79" s="172">
        <v>9.4399999999999998E-2</v>
      </c>
      <c r="S79" s="172">
        <v>0.1139</v>
      </c>
      <c r="T79" s="172">
        <v>0.1361</v>
      </c>
      <c r="U79" s="172">
        <v>0.15559999999999999</v>
      </c>
      <c r="V79" s="172">
        <v>0.17499999999999999</v>
      </c>
      <c r="W79" s="310">
        <v>500000000</v>
      </c>
      <c r="X79" s="310">
        <v>600000000</v>
      </c>
      <c r="Y79" s="310">
        <v>700000000</v>
      </c>
      <c r="Z79" s="310">
        <v>800000000</v>
      </c>
      <c r="AA79" s="310">
        <v>900000000</v>
      </c>
      <c r="AB79" s="572"/>
      <c r="AC79" s="572"/>
      <c r="AD79" s="572"/>
    </row>
    <row r="80" spans="1:30" ht="73.5" customHeight="1" x14ac:dyDescent="0.2">
      <c r="A80" s="613"/>
      <c r="B80" s="615"/>
      <c r="C80" s="614"/>
      <c r="D80" s="620"/>
      <c r="E80" s="628"/>
      <c r="F80" s="628"/>
      <c r="G80" s="628"/>
      <c r="H80" s="628"/>
      <c r="I80" s="628"/>
      <c r="J80" s="628"/>
      <c r="K80" s="628"/>
      <c r="L80" s="628"/>
      <c r="M80" s="591"/>
      <c r="N80" s="623"/>
      <c r="O80" s="85" t="s">
        <v>342</v>
      </c>
      <c r="P80" s="86" t="s">
        <v>343</v>
      </c>
      <c r="Q80" s="462">
        <v>8.3299999999999999E-2</v>
      </c>
      <c r="R80" s="172">
        <v>8.3299999999999999E-2</v>
      </c>
      <c r="S80" s="172">
        <v>8.3299999999999999E-2</v>
      </c>
      <c r="T80" s="172">
        <v>8.3299999999999999E-2</v>
      </c>
      <c r="U80" s="172">
        <v>8.3299999999999999E-2</v>
      </c>
      <c r="V80" s="172">
        <v>8.3299999999999999E-2</v>
      </c>
      <c r="W80" s="310">
        <v>300000000</v>
      </c>
      <c r="X80" s="310">
        <v>350000000</v>
      </c>
      <c r="Y80" s="310">
        <v>400000000</v>
      </c>
      <c r="Z80" s="310">
        <v>450000000</v>
      </c>
      <c r="AA80" s="310">
        <v>500000000</v>
      </c>
      <c r="AB80" s="572"/>
      <c r="AC80" s="572"/>
      <c r="AD80" s="572"/>
    </row>
    <row r="81" spans="1:30" ht="47.25" customHeight="1" x14ac:dyDescent="0.2">
      <c r="A81" s="613"/>
      <c r="B81" s="615"/>
      <c r="C81" s="614"/>
      <c r="D81" s="620"/>
      <c r="E81" s="628"/>
      <c r="F81" s="628"/>
      <c r="G81" s="628"/>
      <c r="H81" s="628"/>
      <c r="I81" s="628"/>
      <c r="J81" s="628"/>
      <c r="K81" s="628"/>
      <c r="L81" s="628"/>
      <c r="M81" s="591"/>
      <c r="N81" s="590" t="s">
        <v>236</v>
      </c>
      <c r="O81" s="60" t="s">
        <v>344</v>
      </c>
      <c r="P81" s="107" t="s">
        <v>345</v>
      </c>
      <c r="Q81" s="463"/>
      <c r="R81" s="287">
        <v>23</v>
      </c>
      <c r="S81" s="287">
        <v>28</v>
      </c>
      <c r="T81" s="287">
        <v>36</v>
      </c>
      <c r="U81" s="287">
        <v>46</v>
      </c>
      <c r="V81" s="287">
        <v>49</v>
      </c>
      <c r="W81" s="285">
        <v>180000000</v>
      </c>
      <c r="X81" s="285">
        <v>360000000</v>
      </c>
      <c r="Y81" s="285">
        <v>300000000</v>
      </c>
      <c r="Z81" s="285">
        <v>360000000</v>
      </c>
      <c r="AA81" s="285">
        <v>420000000</v>
      </c>
      <c r="AB81" s="572"/>
      <c r="AC81" s="572"/>
      <c r="AD81" s="572"/>
    </row>
    <row r="82" spans="1:30" ht="30" x14ac:dyDescent="0.2">
      <c r="A82" s="613"/>
      <c r="B82" s="615"/>
      <c r="C82" s="614"/>
      <c r="D82" s="620"/>
      <c r="E82" s="628"/>
      <c r="F82" s="628"/>
      <c r="G82" s="628"/>
      <c r="H82" s="628"/>
      <c r="I82" s="628"/>
      <c r="J82" s="628"/>
      <c r="K82" s="628"/>
      <c r="L82" s="628"/>
      <c r="M82" s="591"/>
      <c r="N82" s="590"/>
      <c r="O82" s="61" t="s">
        <v>346</v>
      </c>
      <c r="P82" s="60" t="s">
        <v>347</v>
      </c>
      <c r="Q82" s="464"/>
      <c r="R82" s="273">
        <v>94</v>
      </c>
      <c r="S82" s="287">
        <v>94</v>
      </c>
      <c r="T82" s="287">
        <v>98</v>
      </c>
      <c r="U82" s="287">
        <v>100</v>
      </c>
      <c r="V82" s="287">
        <v>100</v>
      </c>
      <c r="W82" s="307">
        <v>350000000</v>
      </c>
      <c r="X82" s="307">
        <v>350000000</v>
      </c>
      <c r="Y82" s="307">
        <v>350000000</v>
      </c>
      <c r="Z82" s="307">
        <v>350000000</v>
      </c>
      <c r="AA82" s="307">
        <v>600000000</v>
      </c>
      <c r="AB82" s="572"/>
      <c r="AC82" s="572"/>
      <c r="AD82" s="572"/>
    </row>
    <row r="83" spans="1:30" ht="60" x14ac:dyDescent="0.2">
      <c r="A83" s="613"/>
      <c r="B83" s="615"/>
      <c r="C83" s="614"/>
      <c r="D83" s="620"/>
      <c r="E83" s="628"/>
      <c r="F83" s="628"/>
      <c r="G83" s="628"/>
      <c r="H83" s="628"/>
      <c r="I83" s="628"/>
      <c r="J83" s="628"/>
      <c r="K83" s="628"/>
      <c r="L83" s="628"/>
      <c r="M83" s="591"/>
      <c r="N83" s="590"/>
      <c r="O83" s="61" t="s">
        <v>348</v>
      </c>
      <c r="P83" s="60" t="s">
        <v>349</v>
      </c>
      <c r="Q83" s="465"/>
      <c r="R83" s="273">
        <v>60</v>
      </c>
      <c r="S83" s="287">
        <v>70</v>
      </c>
      <c r="T83" s="287">
        <v>80</v>
      </c>
      <c r="U83" s="287">
        <v>90</v>
      </c>
      <c r="V83" s="287">
        <v>100</v>
      </c>
      <c r="W83" s="307">
        <v>795000000</v>
      </c>
      <c r="X83" s="307">
        <v>845000000</v>
      </c>
      <c r="Y83" s="307">
        <v>895000000</v>
      </c>
      <c r="Z83" s="307">
        <v>945000000</v>
      </c>
      <c r="AA83" s="307">
        <v>995000000</v>
      </c>
      <c r="AB83" s="572"/>
      <c r="AC83" s="572"/>
      <c r="AD83" s="572"/>
    </row>
    <row r="84" spans="1:30" ht="36" customHeight="1" x14ac:dyDescent="0.2">
      <c r="A84" s="613"/>
      <c r="B84" s="615"/>
      <c r="C84" s="614"/>
      <c r="D84" s="620"/>
      <c r="E84" s="628"/>
      <c r="F84" s="628"/>
      <c r="G84" s="628"/>
      <c r="H84" s="628"/>
      <c r="I84" s="628"/>
      <c r="J84" s="628"/>
      <c r="K84" s="628"/>
      <c r="L84" s="628"/>
      <c r="M84" s="591"/>
      <c r="N84" s="590" t="s">
        <v>106</v>
      </c>
      <c r="O84" s="264" t="s">
        <v>255</v>
      </c>
      <c r="P84" s="265" t="s">
        <v>463</v>
      </c>
      <c r="Q84" s="447" t="s">
        <v>478</v>
      </c>
      <c r="R84" s="294" t="s">
        <v>478</v>
      </c>
      <c r="S84" s="294" t="s">
        <v>478</v>
      </c>
      <c r="T84" s="294" t="s">
        <v>478</v>
      </c>
      <c r="U84" s="294" t="s">
        <v>478</v>
      </c>
      <c r="V84" s="294" t="s">
        <v>478</v>
      </c>
      <c r="W84" s="293">
        <v>15000000</v>
      </c>
      <c r="X84" s="293">
        <v>20000000</v>
      </c>
      <c r="Y84" s="293">
        <v>25000000</v>
      </c>
      <c r="Z84" s="293">
        <v>30000000</v>
      </c>
      <c r="AA84" s="293">
        <v>15000000</v>
      </c>
      <c r="AB84" s="572"/>
      <c r="AC84" s="572"/>
      <c r="AD84" s="572"/>
    </row>
    <row r="85" spans="1:30" ht="42.75" customHeight="1" x14ac:dyDescent="0.2">
      <c r="A85" s="613"/>
      <c r="B85" s="615"/>
      <c r="C85" s="614"/>
      <c r="D85" s="620"/>
      <c r="E85" s="628"/>
      <c r="F85" s="628"/>
      <c r="G85" s="628"/>
      <c r="H85" s="628"/>
      <c r="I85" s="628"/>
      <c r="J85" s="628"/>
      <c r="K85" s="628"/>
      <c r="L85" s="628"/>
      <c r="M85" s="591"/>
      <c r="N85" s="590"/>
      <c r="O85" s="264" t="s">
        <v>269</v>
      </c>
      <c r="P85" s="264" t="s">
        <v>465</v>
      </c>
      <c r="Q85" s="447" t="s">
        <v>466</v>
      </c>
      <c r="R85" s="175" t="s">
        <v>467</v>
      </c>
      <c r="S85" s="286" t="s">
        <v>468</v>
      </c>
      <c r="T85" s="286" t="s">
        <v>469</v>
      </c>
      <c r="U85" s="286" t="s">
        <v>470</v>
      </c>
      <c r="V85" s="286" t="s">
        <v>467</v>
      </c>
      <c r="W85" s="289">
        <v>20000000</v>
      </c>
      <c r="X85" s="289">
        <v>32000000</v>
      </c>
      <c r="Y85" s="289">
        <v>34200000</v>
      </c>
      <c r="Z85" s="289">
        <v>36000000</v>
      </c>
      <c r="AA85" s="289">
        <v>30000000</v>
      </c>
      <c r="AB85" s="572"/>
      <c r="AC85" s="572"/>
      <c r="AD85" s="572"/>
    </row>
    <row r="86" spans="1:30" ht="35.25" customHeight="1" x14ac:dyDescent="0.2">
      <c r="A86" s="613"/>
      <c r="B86" s="615"/>
      <c r="C86" s="614"/>
      <c r="D86" s="620"/>
      <c r="E86" s="628"/>
      <c r="F86" s="628"/>
      <c r="G86" s="628"/>
      <c r="H86" s="628"/>
      <c r="I86" s="628"/>
      <c r="J86" s="628"/>
      <c r="K86" s="628"/>
      <c r="L86" s="628"/>
      <c r="M86" s="591"/>
      <c r="N86" s="590"/>
      <c r="O86" s="264" t="s">
        <v>270</v>
      </c>
      <c r="P86" s="264" t="s">
        <v>271</v>
      </c>
      <c r="Q86" s="447" t="s">
        <v>272</v>
      </c>
      <c r="R86" s="175">
        <v>0.1009</v>
      </c>
      <c r="S86" s="286">
        <v>0.1047</v>
      </c>
      <c r="T86" s="286">
        <v>0.1085</v>
      </c>
      <c r="U86" s="286">
        <v>0.1123</v>
      </c>
      <c r="V86" s="286" t="s">
        <v>273</v>
      </c>
      <c r="W86" s="289">
        <v>1125000000</v>
      </c>
      <c r="X86" s="289">
        <v>1225000000</v>
      </c>
      <c r="Y86" s="289">
        <v>1335000000</v>
      </c>
      <c r="Z86" s="289">
        <v>1456000000</v>
      </c>
      <c r="AA86" s="289">
        <v>1125000000</v>
      </c>
      <c r="AB86" s="572"/>
      <c r="AC86" s="572"/>
      <c r="AD86" s="572"/>
    </row>
    <row r="87" spans="1:30" ht="45" x14ac:dyDescent="0.2">
      <c r="A87" s="613"/>
      <c r="B87" s="615"/>
      <c r="C87" s="614"/>
      <c r="D87" s="620"/>
      <c r="E87" s="628"/>
      <c r="F87" s="628"/>
      <c r="G87" s="628"/>
      <c r="H87" s="628"/>
      <c r="I87" s="628"/>
      <c r="J87" s="628"/>
      <c r="K87" s="628"/>
      <c r="L87" s="628"/>
      <c r="M87" s="591"/>
      <c r="N87" s="590"/>
      <c r="O87" s="264" t="s">
        <v>274</v>
      </c>
      <c r="P87" s="264" t="s">
        <v>275</v>
      </c>
      <c r="Q87" s="447">
        <v>1.5662</v>
      </c>
      <c r="R87" s="175">
        <v>1.59</v>
      </c>
      <c r="S87" s="286">
        <v>1.62</v>
      </c>
      <c r="T87" s="286">
        <v>1.65</v>
      </c>
      <c r="U87" s="286">
        <v>1.68</v>
      </c>
      <c r="V87" s="286">
        <v>1.71</v>
      </c>
      <c r="W87" s="289">
        <v>1125000000</v>
      </c>
      <c r="X87" s="289">
        <v>1141500000</v>
      </c>
      <c r="Y87" s="289">
        <v>1158150000</v>
      </c>
      <c r="Z87" s="289">
        <v>1168965000</v>
      </c>
      <c r="AA87" s="289">
        <v>1125000000</v>
      </c>
      <c r="AB87" s="572"/>
      <c r="AC87" s="572"/>
      <c r="AD87" s="572"/>
    </row>
    <row r="88" spans="1:30" ht="30" x14ac:dyDescent="0.2">
      <c r="A88" s="613"/>
      <c r="B88" s="615"/>
      <c r="C88" s="614"/>
      <c r="D88" s="620"/>
      <c r="E88" s="628"/>
      <c r="F88" s="628"/>
      <c r="G88" s="628"/>
      <c r="H88" s="628"/>
      <c r="I88" s="628"/>
      <c r="J88" s="628"/>
      <c r="K88" s="628"/>
      <c r="L88" s="628"/>
      <c r="M88" s="591"/>
      <c r="N88" s="590"/>
      <c r="O88" s="264" t="s">
        <v>276</v>
      </c>
      <c r="P88" s="264" t="s">
        <v>277</v>
      </c>
      <c r="Q88" s="447" t="s">
        <v>278</v>
      </c>
      <c r="R88" s="175" t="s">
        <v>471</v>
      </c>
      <c r="S88" s="286" t="s">
        <v>472</v>
      </c>
      <c r="T88" s="286" t="s">
        <v>473</v>
      </c>
      <c r="U88" s="286" t="s">
        <v>474</v>
      </c>
      <c r="V88" s="286" t="s">
        <v>475</v>
      </c>
      <c r="W88" s="289">
        <v>30000000</v>
      </c>
      <c r="X88" s="289">
        <v>39200000</v>
      </c>
      <c r="Y88" s="289">
        <v>44620000</v>
      </c>
      <c r="Z88" s="289">
        <v>49082000</v>
      </c>
      <c r="AA88" s="289">
        <v>30000000</v>
      </c>
      <c r="AB88" s="572"/>
      <c r="AC88" s="572"/>
      <c r="AD88" s="572"/>
    </row>
    <row r="89" spans="1:30" ht="78.75" customHeight="1" x14ac:dyDescent="0.2">
      <c r="A89" s="613"/>
      <c r="B89" s="615"/>
      <c r="C89" s="614"/>
      <c r="D89" s="620"/>
      <c r="E89" s="628"/>
      <c r="F89" s="628"/>
      <c r="G89" s="628"/>
      <c r="H89" s="628"/>
      <c r="I89" s="628"/>
      <c r="J89" s="628"/>
      <c r="K89" s="628"/>
      <c r="L89" s="628"/>
      <c r="M89" s="591"/>
      <c r="N89" s="136" t="s">
        <v>220</v>
      </c>
      <c r="O89" s="61" t="s">
        <v>350</v>
      </c>
      <c r="P89" s="60" t="s">
        <v>235</v>
      </c>
      <c r="Q89" s="466">
        <v>1</v>
      </c>
      <c r="R89" s="287">
        <v>100</v>
      </c>
      <c r="S89" s="287">
        <v>100</v>
      </c>
      <c r="T89" s="287">
        <v>100</v>
      </c>
      <c r="U89" s="287">
        <v>100</v>
      </c>
      <c r="V89" s="287">
        <v>100</v>
      </c>
      <c r="W89" s="289">
        <v>380000000</v>
      </c>
      <c r="X89" s="289">
        <v>280000000</v>
      </c>
      <c r="Y89" s="289">
        <v>285000000</v>
      </c>
      <c r="Z89" s="289">
        <v>290000000</v>
      </c>
      <c r="AA89" s="289">
        <v>295000000</v>
      </c>
      <c r="AB89" s="572"/>
      <c r="AC89" s="572"/>
      <c r="AD89" s="572"/>
    </row>
    <row r="90" spans="1:30" ht="78.75" customHeight="1" x14ac:dyDescent="0.2">
      <c r="A90" s="613"/>
      <c r="B90" s="615"/>
      <c r="C90" s="614"/>
      <c r="D90" s="620"/>
      <c r="E90" s="628"/>
      <c r="F90" s="628"/>
      <c r="G90" s="628"/>
      <c r="H90" s="628"/>
      <c r="I90" s="628"/>
      <c r="J90" s="628"/>
      <c r="K90" s="628"/>
      <c r="L90" s="628"/>
      <c r="M90" s="591"/>
      <c r="N90" s="136" t="s">
        <v>213</v>
      </c>
      <c r="O90" s="264" t="s">
        <v>479</v>
      </c>
      <c r="P90" s="264" t="s">
        <v>480</v>
      </c>
      <c r="Q90" s="447" t="s">
        <v>481</v>
      </c>
      <c r="R90" s="311">
        <v>100</v>
      </c>
      <c r="S90" s="311">
        <v>100</v>
      </c>
      <c r="T90" s="311">
        <v>100</v>
      </c>
      <c r="U90" s="311">
        <v>100</v>
      </c>
      <c r="V90" s="311">
        <v>100</v>
      </c>
      <c r="W90" s="296">
        <v>130000000</v>
      </c>
      <c r="X90" s="296">
        <v>136500000</v>
      </c>
      <c r="Y90" s="296">
        <v>141900000</v>
      </c>
      <c r="Z90" s="296">
        <v>146200000</v>
      </c>
      <c r="AA90" s="296">
        <v>149000000</v>
      </c>
      <c r="AB90" s="572"/>
      <c r="AC90" s="572"/>
      <c r="AD90" s="572"/>
    </row>
    <row r="91" spans="1:30" ht="45" x14ac:dyDescent="0.2">
      <c r="A91" s="613"/>
      <c r="B91" s="615"/>
      <c r="C91" s="614"/>
      <c r="D91" s="620"/>
      <c r="E91" s="628"/>
      <c r="F91" s="628"/>
      <c r="G91" s="628"/>
      <c r="H91" s="628"/>
      <c r="I91" s="628"/>
      <c r="J91" s="628"/>
      <c r="K91" s="628"/>
      <c r="L91" s="628"/>
      <c r="M91" s="591"/>
      <c r="N91" s="590" t="s">
        <v>180</v>
      </c>
      <c r="O91" s="106" t="s">
        <v>351</v>
      </c>
      <c r="P91" s="109" t="s">
        <v>352</v>
      </c>
      <c r="Q91" s="467">
        <v>0</v>
      </c>
      <c r="R91" s="296">
        <v>100</v>
      </c>
      <c r="S91" s="297">
        <v>100</v>
      </c>
      <c r="T91" s="297">
        <v>100</v>
      </c>
      <c r="U91" s="297">
        <v>100</v>
      </c>
      <c r="V91" s="297">
        <v>100</v>
      </c>
      <c r="W91" s="297">
        <v>378000000</v>
      </c>
      <c r="X91" s="297">
        <v>396900000</v>
      </c>
      <c r="Y91" s="297">
        <v>416745000</v>
      </c>
      <c r="Z91" s="297">
        <v>437582250</v>
      </c>
      <c r="AA91" s="297">
        <v>459461362.5</v>
      </c>
      <c r="AB91" s="572"/>
      <c r="AC91" s="572"/>
      <c r="AD91" s="572"/>
    </row>
    <row r="92" spans="1:30" ht="42" customHeight="1" x14ac:dyDescent="0.2">
      <c r="A92" s="613"/>
      <c r="B92" s="615"/>
      <c r="C92" s="614"/>
      <c r="D92" s="620"/>
      <c r="E92" s="628"/>
      <c r="F92" s="628"/>
      <c r="G92" s="628"/>
      <c r="H92" s="628"/>
      <c r="I92" s="628"/>
      <c r="J92" s="628"/>
      <c r="K92" s="628"/>
      <c r="L92" s="628"/>
      <c r="M92" s="591"/>
      <c r="N92" s="590"/>
      <c r="O92" s="106" t="s">
        <v>353</v>
      </c>
      <c r="P92" s="109" t="s">
        <v>354</v>
      </c>
      <c r="Q92" s="467">
        <v>2.9281448661144287</v>
      </c>
      <c r="R92" s="296">
        <v>3.0464419187054519</v>
      </c>
      <c r="S92" s="297">
        <v>3.1073707570795608</v>
      </c>
      <c r="T92" s="297">
        <v>3.1695181722211521</v>
      </c>
      <c r="U92" s="297">
        <v>3.2329085356655751</v>
      </c>
      <c r="V92" s="297">
        <v>3.2975667063788867</v>
      </c>
      <c r="W92" s="297">
        <v>361700000</v>
      </c>
      <c r="X92" s="297">
        <v>499725000</v>
      </c>
      <c r="Y92" s="297">
        <v>519726250</v>
      </c>
      <c r="Z92" s="297">
        <v>539992562.5</v>
      </c>
      <c r="AA92" s="297">
        <v>561272190.625</v>
      </c>
      <c r="AB92" s="572"/>
      <c r="AC92" s="572"/>
      <c r="AD92" s="572"/>
    </row>
    <row r="93" spans="1:30" ht="45" x14ac:dyDescent="0.2">
      <c r="A93" s="613"/>
      <c r="B93" s="615"/>
      <c r="C93" s="614"/>
      <c r="D93" s="620"/>
      <c r="E93" s="628"/>
      <c r="F93" s="628"/>
      <c r="G93" s="628"/>
      <c r="H93" s="628"/>
      <c r="I93" s="628"/>
      <c r="J93" s="628"/>
      <c r="K93" s="628"/>
      <c r="L93" s="628"/>
      <c r="M93" s="591"/>
      <c r="N93" s="590"/>
      <c r="O93" s="106" t="s">
        <v>355</v>
      </c>
      <c r="P93" s="109" t="s">
        <v>356</v>
      </c>
      <c r="Q93" s="446">
        <v>11577</v>
      </c>
      <c r="R93" s="296">
        <v>12435</v>
      </c>
      <c r="S93" s="297">
        <v>12864</v>
      </c>
      <c r="T93" s="297">
        <v>13293</v>
      </c>
      <c r="U93" s="297">
        <v>13722</v>
      </c>
      <c r="V93" s="297">
        <v>14151</v>
      </c>
      <c r="W93" s="297">
        <v>55000000</v>
      </c>
      <c r="X93" s="297">
        <v>63000000</v>
      </c>
      <c r="Y93" s="297">
        <v>71000000</v>
      </c>
      <c r="Z93" s="297">
        <v>80000000</v>
      </c>
      <c r="AA93" s="297">
        <v>88000000</v>
      </c>
      <c r="AB93" s="572"/>
      <c r="AC93" s="572"/>
      <c r="AD93" s="572"/>
    </row>
    <row r="94" spans="1:30" ht="78" customHeight="1" x14ac:dyDescent="0.2">
      <c r="A94" s="613"/>
      <c r="B94" s="619" t="s">
        <v>18</v>
      </c>
      <c r="C94" s="71"/>
      <c r="D94" s="114" t="s">
        <v>51</v>
      </c>
      <c r="E94" s="115">
        <v>69.44</v>
      </c>
      <c r="F94" s="115">
        <v>77.02</v>
      </c>
      <c r="G94" s="115">
        <v>77.19</v>
      </c>
      <c r="H94" s="115">
        <v>77.37</v>
      </c>
      <c r="I94" s="115">
        <v>77.540000000000006</v>
      </c>
      <c r="J94" s="115">
        <v>77.709999999999994</v>
      </c>
      <c r="K94" s="115" t="s">
        <v>52</v>
      </c>
      <c r="L94" s="71"/>
      <c r="M94" s="79"/>
      <c r="N94" s="113"/>
      <c r="O94" s="214"/>
      <c r="P94" s="80"/>
      <c r="Q94" s="460"/>
      <c r="R94" s="269"/>
      <c r="S94" s="269"/>
      <c r="T94" s="269"/>
      <c r="U94" s="269"/>
      <c r="V94" s="269"/>
      <c r="W94" s="269"/>
      <c r="X94" s="269"/>
      <c r="Y94" s="269"/>
      <c r="Z94" s="269"/>
      <c r="AA94" s="269"/>
      <c r="AB94" s="332"/>
      <c r="AC94" s="333"/>
      <c r="AD94" s="333"/>
    </row>
    <row r="95" spans="1:30" ht="63.75" customHeight="1" x14ac:dyDescent="0.2">
      <c r="A95" s="613"/>
      <c r="B95" s="619"/>
      <c r="C95" s="614" t="s">
        <v>34</v>
      </c>
      <c r="D95" s="614" t="s">
        <v>0</v>
      </c>
      <c r="E95" s="627">
        <v>0.6</v>
      </c>
      <c r="F95" s="612">
        <v>0.64</v>
      </c>
      <c r="G95" s="627">
        <v>0.68</v>
      </c>
      <c r="H95" s="626">
        <v>0.7</v>
      </c>
      <c r="I95" s="612">
        <v>0.72</v>
      </c>
      <c r="J95" s="612">
        <v>0.74</v>
      </c>
      <c r="K95" s="612">
        <v>0.76</v>
      </c>
      <c r="L95" s="617" t="s">
        <v>81</v>
      </c>
      <c r="M95" s="591" t="s">
        <v>113</v>
      </c>
      <c r="N95" s="623"/>
      <c r="O95" s="621" t="s">
        <v>300</v>
      </c>
      <c r="P95" s="103" t="s">
        <v>301</v>
      </c>
      <c r="Q95" s="468">
        <v>64.66</v>
      </c>
      <c r="R95" s="157">
        <v>100</v>
      </c>
      <c r="S95" s="128">
        <v>100</v>
      </c>
      <c r="T95" s="128">
        <v>100</v>
      </c>
      <c r="U95" s="128">
        <v>100</v>
      </c>
      <c r="V95" s="128">
        <v>100</v>
      </c>
      <c r="W95" s="573">
        <v>1937620000</v>
      </c>
      <c r="X95" s="573">
        <v>1937620000</v>
      </c>
      <c r="Y95" s="573">
        <v>1937620000</v>
      </c>
      <c r="Z95" s="573">
        <v>1937620000</v>
      </c>
      <c r="AA95" s="573">
        <v>1937620000</v>
      </c>
      <c r="AB95" s="574" t="s">
        <v>477</v>
      </c>
      <c r="AC95" s="574"/>
      <c r="AD95" s="575"/>
    </row>
    <row r="96" spans="1:30" ht="60" customHeight="1" x14ac:dyDescent="0.2">
      <c r="A96" s="613"/>
      <c r="B96" s="619"/>
      <c r="C96" s="614"/>
      <c r="D96" s="614"/>
      <c r="E96" s="627"/>
      <c r="F96" s="612"/>
      <c r="G96" s="627"/>
      <c r="H96" s="626"/>
      <c r="I96" s="612"/>
      <c r="J96" s="612"/>
      <c r="K96" s="612"/>
      <c r="L96" s="617"/>
      <c r="M96" s="591"/>
      <c r="N96" s="623"/>
      <c r="O96" s="621"/>
      <c r="P96" s="103" t="s">
        <v>302</v>
      </c>
      <c r="Q96" s="468">
        <v>50.44</v>
      </c>
      <c r="R96" s="157">
        <v>100</v>
      </c>
      <c r="S96" s="128">
        <v>100</v>
      </c>
      <c r="T96" s="128">
        <v>100</v>
      </c>
      <c r="U96" s="128">
        <v>100</v>
      </c>
      <c r="V96" s="128">
        <v>100</v>
      </c>
      <c r="W96" s="573"/>
      <c r="X96" s="573"/>
      <c r="Y96" s="573"/>
      <c r="Z96" s="573"/>
      <c r="AA96" s="573"/>
      <c r="AB96" s="576"/>
      <c r="AC96" s="576"/>
      <c r="AD96" s="577"/>
    </row>
    <row r="97" spans="1:30" ht="60" customHeight="1" x14ac:dyDescent="0.2">
      <c r="A97" s="613"/>
      <c r="B97" s="619"/>
      <c r="C97" s="614"/>
      <c r="D97" s="614"/>
      <c r="E97" s="627"/>
      <c r="F97" s="612"/>
      <c r="G97" s="627"/>
      <c r="H97" s="626"/>
      <c r="I97" s="612"/>
      <c r="J97" s="612"/>
      <c r="K97" s="612"/>
      <c r="L97" s="617"/>
      <c r="M97" s="591"/>
      <c r="N97" s="623"/>
      <c r="O97" s="621"/>
      <c r="P97" s="103" t="s">
        <v>303</v>
      </c>
      <c r="Q97" s="468">
        <v>100</v>
      </c>
      <c r="R97" s="157">
        <v>100</v>
      </c>
      <c r="S97" s="128">
        <v>100</v>
      </c>
      <c r="T97" s="128">
        <v>100</v>
      </c>
      <c r="U97" s="128">
        <v>100</v>
      </c>
      <c r="V97" s="128">
        <v>100</v>
      </c>
      <c r="W97" s="573"/>
      <c r="X97" s="573"/>
      <c r="Y97" s="573"/>
      <c r="Z97" s="573"/>
      <c r="AA97" s="573"/>
      <c r="AB97" s="576"/>
      <c r="AC97" s="576"/>
      <c r="AD97" s="577"/>
    </row>
    <row r="98" spans="1:30" ht="68.25" customHeight="1" x14ac:dyDescent="0.2">
      <c r="A98" s="613"/>
      <c r="B98" s="619"/>
      <c r="C98" s="614"/>
      <c r="D98" s="614"/>
      <c r="E98" s="627"/>
      <c r="F98" s="612"/>
      <c r="G98" s="627"/>
      <c r="H98" s="626"/>
      <c r="I98" s="612"/>
      <c r="J98" s="612"/>
      <c r="K98" s="612"/>
      <c r="L98" s="617"/>
      <c r="M98" s="591"/>
      <c r="N98" s="623"/>
      <c r="O98" s="129" t="s">
        <v>304</v>
      </c>
      <c r="P98" s="103" t="s">
        <v>305</v>
      </c>
      <c r="Q98" s="468">
        <v>95.59</v>
      </c>
      <c r="R98" s="157">
        <v>100</v>
      </c>
      <c r="S98" s="128">
        <v>100</v>
      </c>
      <c r="T98" s="128">
        <v>100</v>
      </c>
      <c r="U98" s="128">
        <v>100</v>
      </c>
      <c r="V98" s="128">
        <v>100</v>
      </c>
      <c r="W98" s="82">
        <v>736000000</v>
      </c>
      <c r="X98" s="82">
        <v>736000000</v>
      </c>
      <c r="Y98" s="82">
        <v>736000000</v>
      </c>
      <c r="Z98" s="82">
        <v>771000000</v>
      </c>
      <c r="AA98" s="82">
        <v>1426000000</v>
      </c>
      <c r="AB98" s="576"/>
      <c r="AC98" s="576"/>
      <c r="AD98" s="577"/>
    </row>
    <row r="99" spans="1:30" ht="71.25" customHeight="1" x14ac:dyDescent="0.2">
      <c r="A99" s="613"/>
      <c r="B99" s="619"/>
      <c r="C99" s="614"/>
      <c r="D99" s="614"/>
      <c r="E99" s="627"/>
      <c r="F99" s="612"/>
      <c r="G99" s="627"/>
      <c r="H99" s="626"/>
      <c r="I99" s="612"/>
      <c r="J99" s="612"/>
      <c r="K99" s="612"/>
      <c r="L99" s="617"/>
      <c r="M99" s="591"/>
      <c r="N99" s="590" t="s">
        <v>214</v>
      </c>
      <c r="O99" s="61" t="s">
        <v>306</v>
      </c>
      <c r="P99" s="107" t="s">
        <v>307</v>
      </c>
      <c r="Q99" s="446">
        <v>69.44</v>
      </c>
      <c r="R99" s="273" t="s">
        <v>308</v>
      </c>
      <c r="S99" s="287" t="s">
        <v>309</v>
      </c>
      <c r="T99" s="287" t="s">
        <v>310</v>
      </c>
      <c r="U99" s="287" t="s">
        <v>311</v>
      </c>
      <c r="V99" s="287" t="s">
        <v>312</v>
      </c>
      <c r="W99" s="312">
        <v>495000000</v>
      </c>
      <c r="X99" s="312">
        <v>568000000</v>
      </c>
      <c r="Y99" s="312">
        <v>644000000</v>
      </c>
      <c r="Z99" s="312">
        <v>723540000</v>
      </c>
      <c r="AA99" s="312">
        <v>807262000</v>
      </c>
      <c r="AB99" s="576"/>
      <c r="AC99" s="576"/>
      <c r="AD99" s="577"/>
    </row>
    <row r="100" spans="1:30" ht="62.25" customHeight="1" x14ac:dyDescent="0.2">
      <c r="A100" s="613"/>
      <c r="B100" s="619"/>
      <c r="C100" s="614"/>
      <c r="D100" s="614"/>
      <c r="E100" s="627"/>
      <c r="F100" s="612"/>
      <c r="G100" s="627"/>
      <c r="H100" s="626"/>
      <c r="I100" s="612"/>
      <c r="J100" s="612"/>
      <c r="K100" s="612"/>
      <c r="L100" s="617"/>
      <c r="M100" s="591"/>
      <c r="N100" s="590"/>
      <c r="O100" s="61" t="s">
        <v>313</v>
      </c>
      <c r="P100" s="108" t="s">
        <v>314</v>
      </c>
      <c r="Q100" s="469">
        <v>4.5100000000000001E-4</v>
      </c>
      <c r="R100" s="313">
        <v>4.5174228442998888E-4</v>
      </c>
      <c r="S100" s="314">
        <v>4.5356953606081094E-4</v>
      </c>
      <c r="T100" s="314">
        <v>4.5631041350704406E-4</v>
      </c>
      <c r="U100" s="314">
        <v>4.5722403932245512E-4</v>
      </c>
      <c r="V100" s="314">
        <v>4.5813766513786618E-4</v>
      </c>
      <c r="W100" s="312">
        <v>50000000</v>
      </c>
      <c r="X100" s="312">
        <v>75000000</v>
      </c>
      <c r="Y100" s="312">
        <v>150000000</v>
      </c>
      <c r="Z100" s="312">
        <v>125000000</v>
      </c>
      <c r="AA100" s="312">
        <v>150000000</v>
      </c>
      <c r="AB100" s="576"/>
      <c r="AC100" s="576"/>
      <c r="AD100" s="577"/>
    </row>
    <row r="101" spans="1:30" ht="49.5" customHeight="1" x14ac:dyDescent="0.2">
      <c r="A101" s="613"/>
      <c r="B101" s="619"/>
      <c r="C101" s="614"/>
      <c r="D101" s="614"/>
      <c r="E101" s="627"/>
      <c r="F101" s="612"/>
      <c r="G101" s="627"/>
      <c r="H101" s="626"/>
      <c r="I101" s="612"/>
      <c r="J101" s="612"/>
      <c r="K101" s="612"/>
      <c r="L101" s="617"/>
      <c r="M101" s="591"/>
      <c r="N101" s="590"/>
      <c r="O101" s="475" t="s">
        <v>315</v>
      </c>
      <c r="P101" s="476" t="s">
        <v>316</v>
      </c>
      <c r="Q101" s="470" t="s">
        <v>317</v>
      </c>
      <c r="R101" s="273">
        <v>1</v>
      </c>
      <c r="S101" s="289">
        <v>1</v>
      </c>
      <c r="T101" s="289">
        <v>1</v>
      </c>
      <c r="U101" s="289">
        <v>1</v>
      </c>
      <c r="V101" s="289">
        <v>1</v>
      </c>
      <c r="W101" s="293">
        <v>180000000</v>
      </c>
      <c r="X101" s="293">
        <v>25000000</v>
      </c>
      <c r="Y101" s="293">
        <v>30000000</v>
      </c>
      <c r="Z101" s="293">
        <v>30000000</v>
      </c>
      <c r="AA101" s="293">
        <v>25000000</v>
      </c>
      <c r="AB101" s="576"/>
      <c r="AC101" s="576"/>
      <c r="AD101" s="577"/>
    </row>
    <row r="102" spans="1:30" ht="48.75" customHeight="1" x14ac:dyDescent="0.2">
      <c r="A102" s="613"/>
      <c r="B102" s="619"/>
      <c r="C102" s="614"/>
      <c r="D102" s="614"/>
      <c r="E102" s="627"/>
      <c r="F102" s="612"/>
      <c r="G102" s="627"/>
      <c r="H102" s="626"/>
      <c r="I102" s="612"/>
      <c r="J102" s="612"/>
      <c r="K102" s="612"/>
      <c r="L102" s="617"/>
      <c r="M102" s="591"/>
      <c r="N102" s="590" t="s">
        <v>106</v>
      </c>
      <c r="O102" s="292" t="s">
        <v>267</v>
      </c>
      <c r="P102" s="109" t="s">
        <v>268</v>
      </c>
      <c r="Q102" s="471">
        <v>3.5000000000000001E-3</v>
      </c>
      <c r="R102" s="298">
        <v>4.3499999999999997E-2</v>
      </c>
      <c r="S102" s="298">
        <v>6.3500000000000001E-2</v>
      </c>
      <c r="T102" s="298">
        <v>8.3500000000000005E-2</v>
      </c>
      <c r="U102" s="298">
        <v>0.10349999999999999</v>
      </c>
      <c r="V102" s="298">
        <v>0.1235</v>
      </c>
      <c r="W102" s="293">
        <v>25000000</v>
      </c>
      <c r="X102" s="293">
        <v>31250000</v>
      </c>
      <c r="Y102" s="293">
        <v>40000000</v>
      </c>
      <c r="Z102" s="293">
        <v>45000000</v>
      </c>
      <c r="AA102" s="293">
        <v>25000000</v>
      </c>
      <c r="AB102" s="576"/>
      <c r="AC102" s="576"/>
      <c r="AD102" s="577"/>
    </row>
    <row r="103" spans="1:30" ht="44.25" customHeight="1" x14ac:dyDescent="0.2">
      <c r="A103" s="613"/>
      <c r="B103" s="619"/>
      <c r="C103" s="614"/>
      <c r="D103" s="614"/>
      <c r="E103" s="627"/>
      <c r="F103" s="612"/>
      <c r="G103" s="627"/>
      <c r="H103" s="626"/>
      <c r="I103" s="612"/>
      <c r="J103" s="612"/>
      <c r="K103" s="612"/>
      <c r="L103" s="617"/>
      <c r="M103" s="591"/>
      <c r="N103" s="590"/>
      <c r="O103" s="62" t="s">
        <v>318</v>
      </c>
      <c r="P103" s="68" t="s">
        <v>319</v>
      </c>
      <c r="Q103" s="472">
        <v>0</v>
      </c>
      <c r="R103" s="175" t="s">
        <v>320</v>
      </c>
      <c r="S103" s="286" t="s">
        <v>320</v>
      </c>
      <c r="T103" s="175" t="s">
        <v>320</v>
      </c>
      <c r="U103" s="175" t="s">
        <v>320</v>
      </c>
      <c r="V103" s="175" t="s">
        <v>320</v>
      </c>
      <c r="W103" s="289">
        <v>45000000</v>
      </c>
      <c r="X103" s="289">
        <v>56250000</v>
      </c>
      <c r="Y103" s="289">
        <v>71250000</v>
      </c>
      <c r="Z103" s="289">
        <v>79375000</v>
      </c>
      <c r="AA103" s="289">
        <v>45000000</v>
      </c>
      <c r="AB103" s="576"/>
      <c r="AC103" s="576"/>
      <c r="AD103" s="577"/>
    </row>
    <row r="104" spans="1:30" ht="45.75" customHeight="1" x14ac:dyDescent="0.2">
      <c r="A104" s="613"/>
      <c r="B104" s="619"/>
      <c r="C104" s="614"/>
      <c r="D104" s="614"/>
      <c r="E104" s="627"/>
      <c r="F104" s="612"/>
      <c r="G104" s="627"/>
      <c r="H104" s="626"/>
      <c r="I104" s="612"/>
      <c r="J104" s="612"/>
      <c r="K104" s="612"/>
      <c r="L104" s="617"/>
      <c r="M104" s="591"/>
      <c r="N104" s="136" t="s">
        <v>155</v>
      </c>
      <c r="O104" s="106" t="s">
        <v>287</v>
      </c>
      <c r="P104" s="260" t="s">
        <v>321</v>
      </c>
      <c r="Q104" s="447">
        <v>1</v>
      </c>
      <c r="R104" s="175">
        <v>1</v>
      </c>
      <c r="S104" s="175">
        <v>1</v>
      </c>
      <c r="T104" s="175">
        <v>1</v>
      </c>
      <c r="U104" s="175">
        <v>1</v>
      </c>
      <c r="V104" s="175">
        <v>1</v>
      </c>
      <c r="W104" s="289">
        <v>576850000</v>
      </c>
      <c r="X104" s="289">
        <v>579850000</v>
      </c>
      <c r="Y104" s="289">
        <v>579850000</v>
      </c>
      <c r="Z104" s="289">
        <v>579850000</v>
      </c>
      <c r="AA104" s="289">
        <v>579850000</v>
      </c>
      <c r="AB104" s="576"/>
      <c r="AC104" s="576"/>
      <c r="AD104" s="577"/>
    </row>
    <row r="105" spans="1:30" ht="46.5" customHeight="1" x14ac:dyDescent="0.2">
      <c r="A105" s="613"/>
      <c r="B105" s="619"/>
      <c r="C105" s="614"/>
      <c r="D105" s="614"/>
      <c r="E105" s="627"/>
      <c r="F105" s="612"/>
      <c r="G105" s="627"/>
      <c r="H105" s="626"/>
      <c r="I105" s="612"/>
      <c r="J105" s="612"/>
      <c r="K105" s="612"/>
      <c r="L105" s="617"/>
      <c r="M105" s="591"/>
      <c r="N105" s="136" t="s">
        <v>224</v>
      </c>
      <c r="O105" s="135" t="s">
        <v>287</v>
      </c>
      <c r="P105" s="107" t="s">
        <v>288</v>
      </c>
      <c r="Q105" s="446">
        <v>100</v>
      </c>
      <c r="R105" s="273">
        <v>100</v>
      </c>
      <c r="S105" s="274">
        <v>100</v>
      </c>
      <c r="T105" s="287">
        <v>100</v>
      </c>
      <c r="U105" s="287">
        <v>100</v>
      </c>
      <c r="V105" s="287">
        <v>100</v>
      </c>
      <c r="W105" s="289">
        <v>37500000</v>
      </c>
      <c r="X105" s="289">
        <v>75000000</v>
      </c>
      <c r="Y105" s="289">
        <v>75000000</v>
      </c>
      <c r="Z105" s="289">
        <v>85000000</v>
      </c>
      <c r="AA105" s="289">
        <v>85000000</v>
      </c>
      <c r="AB105" s="576"/>
      <c r="AC105" s="576"/>
      <c r="AD105" s="577"/>
    </row>
    <row r="106" spans="1:30" ht="38.25" customHeight="1" x14ac:dyDescent="0.2">
      <c r="A106" s="613"/>
      <c r="B106" s="619"/>
      <c r="C106" s="614"/>
      <c r="D106" s="614"/>
      <c r="E106" s="627"/>
      <c r="F106" s="612"/>
      <c r="G106" s="627"/>
      <c r="H106" s="626"/>
      <c r="I106" s="612"/>
      <c r="J106" s="612"/>
      <c r="K106" s="612"/>
      <c r="L106" s="617"/>
      <c r="M106" s="591"/>
      <c r="N106" s="136" t="s">
        <v>225</v>
      </c>
      <c r="O106" s="62" t="s">
        <v>322</v>
      </c>
      <c r="P106" s="55" t="s">
        <v>323</v>
      </c>
      <c r="Q106" s="446">
        <v>100</v>
      </c>
      <c r="R106" s="273">
        <v>100</v>
      </c>
      <c r="S106" s="287">
        <v>100</v>
      </c>
      <c r="T106" s="287">
        <v>100</v>
      </c>
      <c r="U106" s="287">
        <v>100</v>
      </c>
      <c r="V106" s="287">
        <v>100</v>
      </c>
      <c r="W106" s="305">
        <v>30000000</v>
      </c>
      <c r="X106" s="305">
        <v>45000000</v>
      </c>
      <c r="Y106" s="305">
        <v>60000000</v>
      </c>
      <c r="Z106" s="305">
        <v>75000000</v>
      </c>
      <c r="AA106" s="305">
        <v>90000000</v>
      </c>
      <c r="AB106" s="576"/>
      <c r="AC106" s="576"/>
      <c r="AD106" s="577"/>
    </row>
    <row r="107" spans="1:30" ht="42.75" customHeight="1" x14ac:dyDescent="0.2">
      <c r="A107" s="613"/>
      <c r="B107" s="619"/>
      <c r="C107" s="614"/>
      <c r="D107" s="614"/>
      <c r="E107" s="627"/>
      <c r="F107" s="612"/>
      <c r="G107" s="627"/>
      <c r="H107" s="626"/>
      <c r="I107" s="612"/>
      <c r="J107" s="612"/>
      <c r="K107" s="612"/>
      <c r="L107" s="617"/>
      <c r="M107" s="591"/>
      <c r="N107" s="136" t="s">
        <v>220</v>
      </c>
      <c r="O107" s="70" t="s">
        <v>230</v>
      </c>
      <c r="P107" s="59" t="s">
        <v>231</v>
      </c>
      <c r="Q107" s="449">
        <v>100</v>
      </c>
      <c r="R107" s="162">
        <v>100</v>
      </c>
      <c r="S107" s="162">
        <v>100</v>
      </c>
      <c r="T107" s="162">
        <v>100</v>
      </c>
      <c r="U107" s="162">
        <v>100</v>
      </c>
      <c r="V107" s="162">
        <v>100</v>
      </c>
      <c r="W107" s="91">
        <v>703000000</v>
      </c>
      <c r="X107" s="91">
        <v>453000000</v>
      </c>
      <c r="Y107" s="91">
        <v>453000000</v>
      </c>
      <c r="Z107" s="91">
        <v>453000000</v>
      </c>
      <c r="AA107" s="91">
        <v>453000000</v>
      </c>
      <c r="AB107" s="576"/>
      <c r="AC107" s="576"/>
      <c r="AD107" s="577"/>
    </row>
    <row r="108" spans="1:30" ht="45.75" customHeight="1" x14ac:dyDescent="0.2">
      <c r="A108" s="613"/>
      <c r="B108" s="619"/>
      <c r="C108" s="614" t="s">
        <v>291</v>
      </c>
      <c r="D108" s="614" t="s">
        <v>53</v>
      </c>
      <c r="E108" s="618">
        <v>0.13589999999999999</v>
      </c>
      <c r="F108" s="618">
        <v>0.1459</v>
      </c>
      <c r="G108" s="618">
        <v>0.15590000000000001</v>
      </c>
      <c r="H108" s="618">
        <v>0.16589999999999999</v>
      </c>
      <c r="I108" s="618">
        <v>0.1759</v>
      </c>
      <c r="J108" s="618">
        <v>0.18590000000000001</v>
      </c>
      <c r="K108" s="618">
        <v>0.19589999999999999</v>
      </c>
      <c r="L108" s="617" t="s">
        <v>81</v>
      </c>
      <c r="M108" s="591" t="s">
        <v>292</v>
      </c>
      <c r="N108" s="623"/>
      <c r="O108" s="129" t="s">
        <v>293</v>
      </c>
      <c r="P108" s="104" t="s">
        <v>53</v>
      </c>
      <c r="Q108" s="445">
        <v>0.13589999999999999</v>
      </c>
      <c r="R108" s="156">
        <v>15.59</v>
      </c>
      <c r="S108" s="288">
        <v>16.59</v>
      </c>
      <c r="T108" s="288">
        <v>17.59</v>
      </c>
      <c r="U108" s="288">
        <v>18.59</v>
      </c>
      <c r="V108" s="288">
        <v>19.59</v>
      </c>
      <c r="W108" s="315">
        <v>14750000000</v>
      </c>
      <c r="X108" s="315">
        <v>17800000000</v>
      </c>
      <c r="Y108" s="315">
        <v>22735000000</v>
      </c>
      <c r="Z108" s="315">
        <v>26241000000</v>
      </c>
      <c r="AA108" s="315">
        <v>31443200000</v>
      </c>
      <c r="AB108" s="576"/>
      <c r="AC108" s="576"/>
      <c r="AD108" s="577"/>
    </row>
    <row r="109" spans="1:30" ht="60" customHeight="1" x14ac:dyDescent="0.2">
      <c r="A109" s="613"/>
      <c r="B109" s="619"/>
      <c r="C109" s="614"/>
      <c r="D109" s="614"/>
      <c r="E109" s="618"/>
      <c r="F109" s="618"/>
      <c r="G109" s="618"/>
      <c r="H109" s="618"/>
      <c r="I109" s="618"/>
      <c r="J109" s="618"/>
      <c r="K109" s="618"/>
      <c r="L109" s="617"/>
      <c r="M109" s="591"/>
      <c r="N109" s="623"/>
      <c r="O109" s="129" t="s">
        <v>294</v>
      </c>
      <c r="P109" s="104" t="s">
        <v>295</v>
      </c>
      <c r="Q109" s="444">
        <v>0.15</v>
      </c>
      <c r="R109" s="181">
        <v>10.526315789473683</v>
      </c>
      <c r="S109" s="316">
        <v>15.789473684210526</v>
      </c>
      <c r="T109" s="316">
        <v>21.052631578947366</v>
      </c>
      <c r="U109" s="316">
        <v>26.315789473684209</v>
      </c>
      <c r="V109" s="316">
        <v>26.315789473684209</v>
      </c>
      <c r="W109" s="315">
        <v>50000000</v>
      </c>
      <c r="X109" s="315">
        <v>75000000</v>
      </c>
      <c r="Y109" s="315">
        <v>200000000</v>
      </c>
      <c r="Z109" s="315">
        <v>250000000</v>
      </c>
      <c r="AA109" s="315">
        <v>250000000</v>
      </c>
      <c r="AB109" s="576"/>
      <c r="AC109" s="576"/>
      <c r="AD109" s="577"/>
    </row>
    <row r="110" spans="1:30" ht="60" customHeight="1" x14ac:dyDescent="0.2">
      <c r="A110" s="613"/>
      <c r="B110" s="619"/>
      <c r="C110" s="614"/>
      <c r="D110" s="614"/>
      <c r="E110" s="618"/>
      <c r="F110" s="618"/>
      <c r="G110" s="618"/>
      <c r="H110" s="618"/>
      <c r="I110" s="618"/>
      <c r="J110" s="618"/>
      <c r="K110" s="618"/>
      <c r="L110" s="617"/>
      <c r="M110" s="591"/>
      <c r="N110" s="136" t="s">
        <v>226</v>
      </c>
      <c r="O110" s="317" t="s">
        <v>298</v>
      </c>
      <c r="P110" s="105" t="s">
        <v>299</v>
      </c>
      <c r="Q110" s="446"/>
      <c r="R110" s="299">
        <v>0.5</v>
      </c>
      <c r="S110" s="299">
        <v>0.52</v>
      </c>
      <c r="T110" s="299">
        <v>0.54</v>
      </c>
      <c r="U110" s="299">
        <v>0.56000000000000005</v>
      </c>
      <c r="V110" s="299">
        <v>0.6</v>
      </c>
      <c r="W110" s="300">
        <v>800000000</v>
      </c>
      <c r="X110" s="300">
        <v>800000000</v>
      </c>
      <c r="Y110" s="300">
        <v>1500000000</v>
      </c>
      <c r="Z110" s="300">
        <v>1500000000</v>
      </c>
      <c r="AA110" s="300">
        <v>2000000000</v>
      </c>
      <c r="AB110" s="576"/>
      <c r="AC110" s="576"/>
      <c r="AD110" s="577"/>
    </row>
    <row r="111" spans="1:30" ht="30" x14ac:dyDescent="0.2">
      <c r="A111" s="613"/>
      <c r="B111" s="619"/>
      <c r="C111" s="614"/>
      <c r="D111" s="614"/>
      <c r="E111" s="618"/>
      <c r="F111" s="618"/>
      <c r="G111" s="618"/>
      <c r="H111" s="618"/>
      <c r="I111" s="618"/>
      <c r="J111" s="618"/>
      <c r="K111" s="618"/>
      <c r="L111" s="617"/>
      <c r="M111" s="591"/>
      <c r="N111" s="590" t="s">
        <v>227</v>
      </c>
      <c r="O111" s="106" t="s">
        <v>150</v>
      </c>
      <c r="P111" s="106" t="s">
        <v>296</v>
      </c>
      <c r="Q111" s="447">
        <v>1</v>
      </c>
      <c r="R111" s="175">
        <v>1</v>
      </c>
      <c r="S111" s="175">
        <v>1</v>
      </c>
      <c r="T111" s="175">
        <v>1</v>
      </c>
      <c r="U111" s="175">
        <v>1</v>
      </c>
      <c r="V111" s="175">
        <v>1</v>
      </c>
      <c r="W111" s="290">
        <v>400000000</v>
      </c>
      <c r="X111" s="290">
        <v>400000000</v>
      </c>
      <c r="Y111" s="290">
        <v>400000000</v>
      </c>
      <c r="Z111" s="290">
        <v>800000000</v>
      </c>
      <c r="AA111" s="290">
        <v>800000000</v>
      </c>
      <c r="AB111" s="576"/>
      <c r="AC111" s="576"/>
      <c r="AD111" s="577"/>
    </row>
    <row r="112" spans="1:30" ht="47.25" customHeight="1" x14ac:dyDescent="0.2">
      <c r="A112" s="613"/>
      <c r="B112" s="619"/>
      <c r="C112" s="614"/>
      <c r="D112" s="614"/>
      <c r="E112" s="618"/>
      <c r="F112" s="618"/>
      <c r="G112" s="618"/>
      <c r="H112" s="618"/>
      <c r="I112" s="618"/>
      <c r="J112" s="618"/>
      <c r="K112" s="618"/>
      <c r="L112" s="617"/>
      <c r="M112" s="591"/>
      <c r="N112" s="590"/>
      <c r="O112" s="106" t="s">
        <v>142</v>
      </c>
      <c r="P112" s="106" t="s">
        <v>297</v>
      </c>
      <c r="Q112" s="447">
        <v>1</v>
      </c>
      <c r="R112" s="175">
        <v>1</v>
      </c>
      <c r="S112" s="175">
        <v>1</v>
      </c>
      <c r="T112" s="175">
        <v>1</v>
      </c>
      <c r="U112" s="175">
        <v>1</v>
      </c>
      <c r="V112" s="175">
        <v>1</v>
      </c>
      <c r="W112" s="290">
        <v>500000000</v>
      </c>
      <c r="X112" s="290">
        <v>750000000</v>
      </c>
      <c r="Y112" s="290">
        <v>750000000</v>
      </c>
      <c r="Z112" s="290">
        <v>750000000</v>
      </c>
      <c r="AA112" s="290">
        <v>1800000000</v>
      </c>
      <c r="AB112" s="576"/>
      <c r="AC112" s="576"/>
      <c r="AD112" s="577"/>
    </row>
    <row r="113" spans="1:30" ht="15.75" customHeight="1" x14ac:dyDescent="0.2">
      <c r="A113" s="613"/>
      <c r="B113" s="318"/>
      <c r="C113" s="318"/>
      <c r="D113" s="319"/>
      <c r="E113" s="318"/>
      <c r="F113" s="318"/>
      <c r="G113" s="318"/>
      <c r="H113" s="318"/>
      <c r="I113" s="318"/>
      <c r="J113" s="318"/>
      <c r="K113" s="318"/>
      <c r="L113" s="318"/>
      <c r="M113" s="320"/>
      <c r="N113" s="321"/>
      <c r="O113" s="322"/>
      <c r="P113" s="323"/>
      <c r="Q113" s="473"/>
      <c r="R113" s="324"/>
      <c r="S113" s="324"/>
      <c r="T113" s="324"/>
      <c r="U113" s="324"/>
      <c r="V113" s="324"/>
      <c r="W113" s="324"/>
      <c r="X113" s="324"/>
      <c r="Y113" s="324"/>
      <c r="Z113" s="324"/>
      <c r="AA113" s="324"/>
      <c r="AB113" s="578"/>
      <c r="AC113" s="578"/>
      <c r="AD113" s="579"/>
    </row>
  </sheetData>
  <mergeCells count="143">
    <mergeCell ref="K95:K107"/>
    <mergeCell ref="L77:L93"/>
    <mergeCell ref="K77:K93"/>
    <mergeCell ref="J77:J93"/>
    <mergeCell ref="I77:I93"/>
    <mergeCell ref="H77:H93"/>
    <mergeCell ref="G77:G93"/>
    <mergeCell ref="F77:F93"/>
    <mergeCell ref="E77:E93"/>
    <mergeCell ref="J95:J107"/>
    <mergeCell ref="I95:I107"/>
    <mergeCell ref="B76:B93"/>
    <mergeCell ref="H95:H107"/>
    <mergeCell ref="G95:G107"/>
    <mergeCell ref="F95:F107"/>
    <mergeCell ref="E95:E107"/>
    <mergeCell ref="D95:D107"/>
    <mergeCell ref="C108:C112"/>
    <mergeCell ref="D108:D112"/>
    <mergeCell ref="E108:E112"/>
    <mergeCell ref="F108:F112"/>
    <mergeCell ref="G108:G112"/>
    <mergeCell ref="H108:H112"/>
    <mergeCell ref="O95:O97"/>
    <mergeCell ref="N63:N64"/>
    <mergeCell ref="N108:N109"/>
    <mergeCell ref="N95:N98"/>
    <mergeCell ref="AA72:AA74"/>
    <mergeCell ref="P56:P57"/>
    <mergeCell ref="Q56:Q57"/>
    <mergeCell ref="R56:R57"/>
    <mergeCell ref="S56:S57"/>
    <mergeCell ref="T56:T57"/>
    <mergeCell ref="Z56:Z60"/>
    <mergeCell ref="AA56:AA60"/>
    <mergeCell ref="O56:O60"/>
    <mergeCell ref="N77:N80"/>
    <mergeCell ref="I108:I112"/>
    <mergeCell ref="J108:J112"/>
    <mergeCell ref="K108:K112"/>
    <mergeCell ref="C95:C107"/>
    <mergeCell ref="B43:B75"/>
    <mergeCell ref="L44:L62"/>
    <mergeCell ref="K44:K62"/>
    <mergeCell ref="J44:J62"/>
    <mergeCell ref="I44:I62"/>
    <mergeCell ref="H44:H62"/>
    <mergeCell ref="G44:G62"/>
    <mergeCell ref="E44:E62"/>
    <mergeCell ref="D44:D62"/>
    <mergeCell ref="C44:C62"/>
    <mergeCell ref="I63:I75"/>
    <mergeCell ref="F63:F75"/>
    <mergeCell ref="E63:E75"/>
    <mergeCell ref="D63:D75"/>
    <mergeCell ref="C63:C75"/>
    <mergeCell ref="H63:H75"/>
    <mergeCell ref="B94:B112"/>
    <mergeCell ref="L108:L112"/>
    <mergeCell ref="D77:D93"/>
    <mergeCell ref="C77:C93"/>
    <mergeCell ref="F1:K1"/>
    <mergeCell ref="H5:H42"/>
    <mergeCell ref="I5:I42"/>
    <mergeCell ref="J5:J42"/>
    <mergeCell ref="K5:K42"/>
    <mergeCell ref="L5:L42"/>
    <mergeCell ref="A4:A113"/>
    <mergeCell ref="C5:C42"/>
    <mergeCell ref="D5:D42"/>
    <mergeCell ref="E5:E42"/>
    <mergeCell ref="F5:F42"/>
    <mergeCell ref="B4:B42"/>
    <mergeCell ref="L63:L75"/>
    <mergeCell ref="K63:K75"/>
    <mergeCell ref="J63:J75"/>
    <mergeCell ref="G63:G75"/>
    <mergeCell ref="F44:F62"/>
    <mergeCell ref="A1:A2"/>
    <mergeCell ref="B1:B2"/>
    <mergeCell ref="C1:C2"/>
    <mergeCell ref="D1:D2"/>
    <mergeCell ref="E1:E2"/>
    <mergeCell ref="G5:G42"/>
    <mergeCell ref="L95:L107"/>
    <mergeCell ref="L1:L2"/>
    <mergeCell ref="M1:M2"/>
    <mergeCell ref="W72:W74"/>
    <mergeCell ref="X72:X74"/>
    <mergeCell ref="O12:O16"/>
    <mergeCell ref="O17:O20"/>
    <mergeCell ref="N1:N3"/>
    <mergeCell ref="N5:N11"/>
    <mergeCell ref="Y72:Y74"/>
    <mergeCell ref="O72:O74"/>
    <mergeCell ref="N72:N74"/>
    <mergeCell ref="O26:O27"/>
    <mergeCell ref="Q1:Q2"/>
    <mergeCell ref="R1:V1"/>
    <mergeCell ref="P1:P2"/>
    <mergeCell ref="N34:N35"/>
    <mergeCell ref="W26:W27"/>
    <mergeCell ref="X26:X27"/>
    <mergeCell ref="Y26:Y27"/>
    <mergeCell ref="U56:U57"/>
    <mergeCell ref="W56:W60"/>
    <mergeCell ref="X56:X60"/>
    <mergeCell ref="Y56:Y60"/>
    <mergeCell ref="V56:V57"/>
    <mergeCell ref="W1:AA1"/>
    <mergeCell ref="Z26:Z27"/>
    <mergeCell ref="AA26:AA27"/>
    <mergeCell ref="N56:N60"/>
    <mergeCell ref="M63:M75"/>
    <mergeCell ref="M44:M62"/>
    <mergeCell ref="M77:M93"/>
    <mergeCell ref="M95:M107"/>
    <mergeCell ref="M108:M112"/>
    <mergeCell ref="N12:N22"/>
    <mergeCell ref="N23:N27"/>
    <mergeCell ref="N28:N32"/>
    <mergeCell ref="N39:N42"/>
    <mergeCell ref="N36:N38"/>
    <mergeCell ref="N51:N55"/>
    <mergeCell ref="N65:N68"/>
    <mergeCell ref="N69:N71"/>
    <mergeCell ref="N81:N83"/>
    <mergeCell ref="N84:N88"/>
    <mergeCell ref="N91:N93"/>
    <mergeCell ref="M5:M42"/>
    <mergeCell ref="N99:N101"/>
    <mergeCell ref="N102:N103"/>
    <mergeCell ref="N111:N112"/>
    <mergeCell ref="AB77:AD93"/>
    <mergeCell ref="W95:W97"/>
    <mergeCell ref="X95:X97"/>
    <mergeCell ref="Y95:Y97"/>
    <mergeCell ref="Z95:Z97"/>
    <mergeCell ref="AA95:AA97"/>
    <mergeCell ref="AB95:AD113"/>
    <mergeCell ref="AB5:AD42"/>
    <mergeCell ref="AB44:AD75"/>
    <mergeCell ref="Z72:Z74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topLeftCell="M1" zoomScale="55" zoomScaleNormal="55" workbookViewId="0">
      <selection activeCell="N14" sqref="N14"/>
    </sheetView>
  </sheetViews>
  <sheetFormatPr defaultRowHeight="12.75" x14ac:dyDescent="0.2"/>
  <cols>
    <col min="1" max="1" width="28.33203125" style="1" customWidth="1"/>
    <col min="2" max="2" width="30" style="1" customWidth="1"/>
    <col min="3" max="3" width="28.1640625" style="1" customWidth="1"/>
    <col min="4" max="4" width="29" style="2" customWidth="1"/>
    <col min="5" max="5" width="18.83203125" style="1" customWidth="1"/>
    <col min="6" max="6" width="21.6640625" style="1" customWidth="1"/>
    <col min="7" max="7" width="17.83203125" style="1" customWidth="1"/>
    <col min="8" max="8" width="18.1640625" style="1" customWidth="1"/>
    <col min="9" max="9" width="20.5" style="1" customWidth="1"/>
    <col min="10" max="11" width="18.1640625" style="1" customWidth="1"/>
    <col min="12" max="12" width="27.6640625" style="1" customWidth="1"/>
    <col min="13" max="13" width="33.33203125" style="52" customWidth="1"/>
    <col min="14" max="14" width="39" style="125" customWidth="1"/>
    <col min="15" max="15" width="39.1640625" customWidth="1"/>
    <col min="16" max="16" width="47.33203125" customWidth="1"/>
    <col min="17" max="17" width="20" style="221" customWidth="1"/>
    <col min="18" max="18" width="14.6640625" style="221" customWidth="1"/>
    <col min="19" max="19" width="12.6640625" style="221" customWidth="1"/>
    <col min="20" max="20" width="13.5" style="221" customWidth="1"/>
    <col min="21" max="21" width="14.1640625" style="221" customWidth="1"/>
    <col min="22" max="22" width="15" style="221" customWidth="1"/>
    <col min="23" max="23" width="28.1640625" style="153" customWidth="1"/>
    <col min="24" max="24" width="23.83203125" style="153" customWidth="1"/>
    <col min="25" max="25" width="24.1640625" style="153" customWidth="1"/>
    <col min="26" max="26" width="25.83203125" style="153" customWidth="1"/>
    <col min="27" max="27" width="33.5" style="153" customWidth="1"/>
  </cols>
  <sheetData>
    <row r="1" spans="1:30" ht="26.25" customHeight="1" thickBot="1" x14ac:dyDescent="0.25">
      <c r="A1" s="482" t="s">
        <v>24</v>
      </c>
      <c r="B1" s="482" t="s">
        <v>6</v>
      </c>
      <c r="C1" s="482" t="s">
        <v>7</v>
      </c>
      <c r="D1" s="484" t="s">
        <v>25</v>
      </c>
      <c r="E1" s="486" t="s">
        <v>8</v>
      </c>
      <c r="F1" s="481" t="s">
        <v>9</v>
      </c>
      <c r="G1" s="481"/>
      <c r="H1" s="481"/>
      <c r="I1" s="481"/>
      <c r="J1" s="481"/>
      <c r="K1" s="481"/>
      <c r="L1" s="492" t="s">
        <v>93</v>
      </c>
      <c r="M1" s="481" t="s">
        <v>95</v>
      </c>
      <c r="N1" s="558" t="s">
        <v>96</v>
      </c>
      <c r="O1" s="648" t="s">
        <v>94</v>
      </c>
      <c r="P1" s="638" t="s">
        <v>127</v>
      </c>
      <c r="Q1" s="639" t="s">
        <v>128</v>
      </c>
      <c r="R1" s="641" t="s">
        <v>9</v>
      </c>
      <c r="S1" s="642"/>
      <c r="T1" s="642"/>
      <c r="U1" s="642"/>
      <c r="V1" s="643"/>
      <c r="W1" s="644" t="s">
        <v>126</v>
      </c>
      <c r="X1" s="645"/>
      <c r="Y1" s="645"/>
      <c r="Z1" s="645"/>
      <c r="AA1" s="646"/>
    </row>
    <row r="2" spans="1:30" ht="14.25" x14ac:dyDescent="0.2">
      <c r="A2" s="483"/>
      <c r="B2" s="483"/>
      <c r="C2" s="483"/>
      <c r="D2" s="485"/>
      <c r="E2" s="487"/>
      <c r="F2" s="41">
        <v>2025</v>
      </c>
      <c r="G2" s="41">
        <v>2026</v>
      </c>
      <c r="H2" s="41">
        <v>2027</v>
      </c>
      <c r="I2" s="41">
        <v>2028</v>
      </c>
      <c r="J2" s="41">
        <v>2029</v>
      </c>
      <c r="K2" s="41">
        <v>2030</v>
      </c>
      <c r="L2" s="493"/>
      <c r="M2" s="481"/>
      <c r="N2" s="558"/>
      <c r="O2" s="649"/>
      <c r="P2" s="638"/>
      <c r="Q2" s="640"/>
      <c r="R2" s="222">
        <v>2026</v>
      </c>
      <c r="S2" s="222">
        <v>2027</v>
      </c>
      <c r="T2" s="222">
        <v>2028</v>
      </c>
      <c r="U2" s="222">
        <v>2029</v>
      </c>
      <c r="V2" s="222">
        <v>2030</v>
      </c>
      <c r="W2" s="190">
        <v>2026</v>
      </c>
      <c r="X2" s="190">
        <v>2027</v>
      </c>
      <c r="Y2" s="190">
        <v>2028</v>
      </c>
      <c r="Z2" s="190">
        <v>2029</v>
      </c>
      <c r="AA2" s="190">
        <v>2030</v>
      </c>
    </row>
    <row r="3" spans="1:30" ht="15" x14ac:dyDescent="0.2">
      <c r="A3" s="42"/>
      <c r="B3" s="42"/>
      <c r="C3" s="42"/>
      <c r="D3" s="49"/>
      <c r="E3" s="42"/>
      <c r="F3" s="41"/>
      <c r="G3" s="41"/>
      <c r="H3" s="41"/>
      <c r="I3" s="41"/>
      <c r="J3" s="41"/>
      <c r="K3" s="41"/>
      <c r="L3" s="45"/>
      <c r="M3" s="48"/>
      <c r="N3" s="203"/>
      <c r="O3" s="650"/>
      <c r="P3" s="217"/>
      <c r="Q3" s="230"/>
      <c r="R3" s="223"/>
      <c r="S3" s="223"/>
      <c r="T3" s="223"/>
      <c r="U3" s="223"/>
      <c r="V3" s="223"/>
      <c r="W3" s="191"/>
      <c r="X3" s="191"/>
      <c r="Y3" s="191"/>
      <c r="Z3" s="191"/>
      <c r="AA3" s="191"/>
    </row>
    <row r="4" spans="1:30" ht="66" customHeight="1" x14ac:dyDescent="0.2">
      <c r="A4" s="651" t="s">
        <v>19</v>
      </c>
      <c r="B4" s="615" t="s">
        <v>20</v>
      </c>
      <c r="C4" s="71"/>
      <c r="D4" s="89" t="s">
        <v>73</v>
      </c>
      <c r="E4" s="88" t="s">
        <v>75</v>
      </c>
      <c r="F4" s="88">
        <v>3.65</v>
      </c>
      <c r="G4" s="88">
        <v>3.82</v>
      </c>
      <c r="H4" s="88">
        <v>3.99</v>
      </c>
      <c r="I4" s="88">
        <v>4.16</v>
      </c>
      <c r="J4" s="88">
        <v>4.33</v>
      </c>
      <c r="K4" s="88" t="s">
        <v>76</v>
      </c>
      <c r="L4" s="71"/>
      <c r="M4" s="79"/>
      <c r="N4" s="113"/>
      <c r="O4" s="95"/>
      <c r="P4" s="95"/>
      <c r="Q4" s="224"/>
      <c r="R4" s="178"/>
      <c r="S4" s="220"/>
      <c r="T4" s="220"/>
      <c r="U4" s="220"/>
      <c r="V4" s="220"/>
      <c r="W4" s="148"/>
      <c r="X4" s="148"/>
      <c r="Y4" s="148"/>
      <c r="Z4" s="148"/>
      <c r="AA4" s="148"/>
    </row>
    <row r="5" spans="1:30" ht="75" customHeight="1" x14ac:dyDescent="0.2">
      <c r="A5" s="651"/>
      <c r="B5" s="615"/>
      <c r="C5" s="652" t="s">
        <v>36</v>
      </c>
      <c r="D5" s="652" t="s">
        <v>21</v>
      </c>
      <c r="E5" s="652">
        <v>76.83</v>
      </c>
      <c r="F5" s="652">
        <v>79.47</v>
      </c>
      <c r="G5" s="652">
        <v>81.569999999999993</v>
      </c>
      <c r="H5" s="652">
        <v>83.07</v>
      </c>
      <c r="I5" s="652">
        <v>84.57</v>
      </c>
      <c r="J5" s="652">
        <v>86.07</v>
      </c>
      <c r="K5" s="652">
        <v>87.57</v>
      </c>
      <c r="L5" s="652" t="s">
        <v>88</v>
      </c>
      <c r="M5" s="591" t="s">
        <v>117</v>
      </c>
      <c r="N5" s="232"/>
      <c r="O5" s="177" t="s">
        <v>162</v>
      </c>
      <c r="P5" s="99" t="s">
        <v>163</v>
      </c>
      <c r="Q5" s="167">
        <v>2.68</v>
      </c>
      <c r="R5" s="168">
        <v>2.7</v>
      </c>
      <c r="S5" s="126">
        <v>2.9</v>
      </c>
      <c r="T5" s="126">
        <v>3.1</v>
      </c>
      <c r="U5" s="126">
        <v>3.3</v>
      </c>
      <c r="V5" s="126">
        <v>3.5</v>
      </c>
      <c r="W5" s="149">
        <v>240000000</v>
      </c>
      <c r="X5" s="149">
        <v>240000000</v>
      </c>
      <c r="Y5" s="149">
        <v>240000000</v>
      </c>
      <c r="Z5" s="149">
        <v>240000000</v>
      </c>
      <c r="AA5" s="149">
        <v>240000000</v>
      </c>
      <c r="AB5" s="634" t="s">
        <v>452</v>
      </c>
      <c r="AC5" s="635"/>
      <c r="AD5" s="635"/>
    </row>
    <row r="6" spans="1:30" ht="56.25" customHeight="1" x14ac:dyDescent="0.2">
      <c r="A6" s="651"/>
      <c r="B6" s="615"/>
      <c r="C6" s="652"/>
      <c r="D6" s="652"/>
      <c r="E6" s="652"/>
      <c r="F6" s="652"/>
      <c r="G6" s="652"/>
      <c r="H6" s="652"/>
      <c r="I6" s="652"/>
      <c r="J6" s="652"/>
      <c r="K6" s="652"/>
      <c r="L6" s="652"/>
      <c r="M6" s="591"/>
      <c r="N6" s="196" t="s">
        <v>333</v>
      </c>
      <c r="O6" s="72" t="s">
        <v>334</v>
      </c>
      <c r="P6" s="72" t="s">
        <v>335</v>
      </c>
      <c r="Q6" s="179">
        <v>0.5</v>
      </c>
      <c r="R6" s="180">
        <v>1</v>
      </c>
      <c r="S6" s="180">
        <v>1</v>
      </c>
      <c r="T6" s="180">
        <v>1</v>
      </c>
      <c r="U6" s="180">
        <v>1</v>
      </c>
      <c r="V6" s="180">
        <v>1</v>
      </c>
      <c r="W6" s="150">
        <v>82116000</v>
      </c>
      <c r="X6" s="150">
        <v>98539200</v>
      </c>
      <c r="Y6" s="150">
        <v>118247040</v>
      </c>
      <c r="Z6" s="150">
        <v>141896448</v>
      </c>
      <c r="AA6" s="150">
        <v>170275738</v>
      </c>
      <c r="AB6" s="634"/>
      <c r="AC6" s="635"/>
      <c r="AD6" s="635"/>
    </row>
    <row r="7" spans="1:30" ht="84.75" customHeight="1" x14ac:dyDescent="0.2">
      <c r="A7" s="651"/>
      <c r="B7" s="615"/>
      <c r="C7" s="652"/>
      <c r="D7" s="652"/>
      <c r="E7" s="652"/>
      <c r="F7" s="652"/>
      <c r="G7" s="652"/>
      <c r="H7" s="652"/>
      <c r="I7" s="652"/>
      <c r="J7" s="652"/>
      <c r="K7" s="652"/>
      <c r="L7" s="652"/>
      <c r="M7" s="591"/>
      <c r="N7" s="196" t="s">
        <v>229</v>
      </c>
      <c r="O7" s="58" t="s">
        <v>443</v>
      </c>
      <c r="P7" s="58" t="s">
        <v>444</v>
      </c>
      <c r="Q7" s="174">
        <v>0</v>
      </c>
      <c r="R7" s="159">
        <v>21</v>
      </c>
      <c r="S7" s="158">
        <v>28</v>
      </c>
      <c r="T7" s="158">
        <v>34</v>
      </c>
      <c r="U7" s="158">
        <v>45</v>
      </c>
      <c r="V7" s="158">
        <v>50</v>
      </c>
      <c r="W7" s="151">
        <v>175000000</v>
      </c>
      <c r="X7" s="151">
        <v>2000000000</v>
      </c>
      <c r="Y7" s="151">
        <v>225000000</v>
      </c>
      <c r="Z7" s="151">
        <v>250000000</v>
      </c>
      <c r="AA7" s="151">
        <v>275000000</v>
      </c>
      <c r="AB7" s="634"/>
      <c r="AC7" s="635"/>
      <c r="AD7" s="635"/>
    </row>
    <row r="8" spans="1:30" ht="45" x14ac:dyDescent="0.2">
      <c r="A8" s="651"/>
      <c r="B8" s="615"/>
      <c r="C8" s="652"/>
      <c r="D8" s="652"/>
      <c r="E8" s="652"/>
      <c r="F8" s="652"/>
      <c r="G8" s="652"/>
      <c r="H8" s="652"/>
      <c r="I8" s="652"/>
      <c r="J8" s="652"/>
      <c r="K8" s="652"/>
      <c r="L8" s="652"/>
      <c r="M8" s="591"/>
      <c r="N8" s="196" t="s">
        <v>196</v>
      </c>
      <c r="O8" s="60" t="s">
        <v>204</v>
      </c>
      <c r="P8" s="60" t="s">
        <v>205</v>
      </c>
      <c r="Q8" s="174">
        <v>100</v>
      </c>
      <c r="R8" s="159">
        <v>100</v>
      </c>
      <c r="S8" s="159">
        <v>100</v>
      </c>
      <c r="T8" s="159">
        <v>100</v>
      </c>
      <c r="U8" s="159">
        <v>100</v>
      </c>
      <c r="V8" s="159">
        <v>100</v>
      </c>
      <c r="W8" s="147">
        <v>150000000</v>
      </c>
      <c r="X8" s="147">
        <f>(W8*5%)+W8</f>
        <v>157500000</v>
      </c>
      <c r="Y8" s="147">
        <f>(W8*12%)+W8</f>
        <v>168000000</v>
      </c>
      <c r="Z8" s="147">
        <f>(Y8*17%)+Y8</f>
        <v>196560000</v>
      </c>
      <c r="AA8" s="147">
        <f>(W8*21%)+W8</f>
        <v>181500000</v>
      </c>
      <c r="AB8" s="634"/>
      <c r="AC8" s="635"/>
      <c r="AD8" s="635"/>
    </row>
    <row r="9" spans="1:30" ht="57.75" customHeight="1" x14ac:dyDescent="0.2">
      <c r="A9" s="651"/>
      <c r="B9" s="615"/>
      <c r="C9" s="652" t="s">
        <v>37</v>
      </c>
      <c r="D9" s="652" t="s">
        <v>5</v>
      </c>
      <c r="E9" s="653">
        <v>49.18</v>
      </c>
      <c r="F9" s="653" t="s">
        <v>66</v>
      </c>
      <c r="G9" s="653" t="s">
        <v>67</v>
      </c>
      <c r="H9" s="653" t="s">
        <v>68</v>
      </c>
      <c r="I9" s="653" t="s">
        <v>69</v>
      </c>
      <c r="J9" s="653" t="s">
        <v>70</v>
      </c>
      <c r="K9" s="653" t="s">
        <v>71</v>
      </c>
      <c r="L9" s="653" t="s">
        <v>89</v>
      </c>
      <c r="M9" s="591" t="s">
        <v>331</v>
      </c>
      <c r="N9" s="232"/>
      <c r="O9" s="86" t="s">
        <v>177</v>
      </c>
      <c r="P9" s="86" t="s">
        <v>454</v>
      </c>
      <c r="Q9" s="155">
        <v>0.25</v>
      </c>
      <c r="R9" s="181">
        <v>35</v>
      </c>
      <c r="S9" s="181">
        <v>40</v>
      </c>
      <c r="T9" s="181">
        <v>45</v>
      </c>
      <c r="U9" s="181">
        <v>50</v>
      </c>
      <c r="V9" s="181">
        <v>55.000000000000007</v>
      </c>
      <c r="W9" s="204">
        <v>210000000</v>
      </c>
      <c r="X9" s="204">
        <v>240000000</v>
      </c>
      <c r="Y9" s="204">
        <v>280000000</v>
      </c>
      <c r="Z9" s="204">
        <v>320000000</v>
      </c>
      <c r="AA9" s="204">
        <v>355000000</v>
      </c>
      <c r="AB9" s="636" t="s">
        <v>453</v>
      </c>
      <c r="AC9" s="637"/>
      <c r="AD9" s="637"/>
    </row>
    <row r="10" spans="1:30" ht="54" customHeight="1" x14ac:dyDescent="0.2">
      <c r="A10" s="651"/>
      <c r="B10" s="615"/>
      <c r="C10" s="652"/>
      <c r="D10" s="652"/>
      <c r="E10" s="653"/>
      <c r="F10" s="653"/>
      <c r="G10" s="653"/>
      <c r="H10" s="653"/>
      <c r="I10" s="653"/>
      <c r="J10" s="653"/>
      <c r="K10" s="653"/>
      <c r="L10" s="653"/>
      <c r="M10" s="591"/>
      <c r="N10" s="232"/>
      <c r="O10" s="86" t="s">
        <v>178</v>
      </c>
      <c r="P10" s="86" t="s">
        <v>179</v>
      </c>
      <c r="Q10" s="155">
        <f>6/12</f>
        <v>0.5</v>
      </c>
      <c r="R10" s="181">
        <v>55.555555555555557</v>
      </c>
      <c r="S10" s="181">
        <v>57.142857142857139</v>
      </c>
      <c r="T10" s="181">
        <v>58.333333333333336</v>
      </c>
      <c r="U10" s="181">
        <v>59.259259259259252</v>
      </c>
      <c r="V10" s="181">
        <v>60</v>
      </c>
      <c r="W10" s="204">
        <v>190000000</v>
      </c>
      <c r="X10" s="204">
        <v>210000000</v>
      </c>
      <c r="Y10" s="204">
        <v>230000000</v>
      </c>
      <c r="Z10" s="204">
        <v>250000000</v>
      </c>
      <c r="AA10" s="204">
        <v>270000000</v>
      </c>
      <c r="AB10" s="636"/>
      <c r="AC10" s="637"/>
      <c r="AD10" s="637"/>
    </row>
    <row r="11" spans="1:30" ht="74.25" customHeight="1" x14ac:dyDescent="0.2">
      <c r="A11" s="651"/>
      <c r="B11" s="615"/>
      <c r="C11" s="652"/>
      <c r="D11" s="652"/>
      <c r="E11" s="653"/>
      <c r="F11" s="653"/>
      <c r="G11" s="653"/>
      <c r="H11" s="653"/>
      <c r="I11" s="653"/>
      <c r="J11" s="653"/>
      <c r="K11" s="653"/>
      <c r="L11" s="653"/>
      <c r="M11" s="591"/>
      <c r="N11" s="590" t="s">
        <v>457</v>
      </c>
      <c r="O11" s="144" t="s">
        <v>438</v>
      </c>
      <c r="P11" s="59" t="s">
        <v>439</v>
      </c>
      <c r="Q11" s="164">
        <v>75</v>
      </c>
      <c r="R11" s="159">
        <v>75</v>
      </c>
      <c r="S11" s="159">
        <v>75</v>
      </c>
      <c r="T11" s="159">
        <v>75</v>
      </c>
      <c r="U11" s="159">
        <v>75</v>
      </c>
      <c r="V11" s="159">
        <v>75</v>
      </c>
      <c r="W11" s="152">
        <v>1539000000</v>
      </c>
      <c r="X11" s="152">
        <v>75000000</v>
      </c>
      <c r="Y11" s="152">
        <v>75000000</v>
      </c>
      <c r="Z11" s="152">
        <v>75000000</v>
      </c>
      <c r="AA11" s="152">
        <v>75000000</v>
      </c>
      <c r="AB11" s="636"/>
      <c r="AC11" s="637"/>
      <c r="AD11" s="637"/>
    </row>
    <row r="12" spans="1:30" ht="55.5" customHeight="1" x14ac:dyDescent="0.2">
      <c r="A12" s="651"/>
      <c r="B12" s="615"/>
      <c r="C12" s="652"/>
      <c r="D12" s="652"/>
      <c r="E12" s="653"/>
      <c r="F12" s="653"/>
      <c r="G12" s="653"/>
      <c r="H12" s="653"/>
      <c r="I12" s="653"/>
      <c r="J12" s="653"/>
      <c r="K12" s="653"/>
      <c r="L12" s="653"/>
      <c r="M12" s="591"/>
      <c r="N12" s="590"/>
      <c r="O12" s="144" t="s">
        <v>440</v>
      </c>
      <c r="P12" s="59" t="s">
        <v>441</v>
      </c>
      <c r="Q12" s="164">
        <v>1</v>
      </c>
      <c r="R12" s="164">
        <v>1.25</v>
      </c>
      <c r="S12" s="158">
        <v>1.5</v>
      </c>
      <c r="T12" s="158">
        <v>1.75</v>
      </c>
      <c r="U12" s="158">
        <v>2</v>
      </c>
      <c r="V12" s="158">
        <v>2.25</v>
      </c>
      <c r="W12" s="151">
        <v>2626880668</v>
      </c>
      <c r="X12" s="151">
        <v>2431880668</v>
      </c>
      <c r="Y12" s="151">
        <v>2671880668</v>
      </c>
      <c r="Z12" s="151">
        <v>2671880668</v>
      </c>
      <c r="AA12" s="151">
        <v>2671880668</v>
      </c>
      <c r="AB12" s="636"/>
      <c r="AC12" s="637"/>
      <c r="AD12" s="637"/>
    </row>
    <row r="13" spans="1:30" ht="66" customHeight="1" x14ac:dyDescent="0.2">
      <c r="A13" s="651"/>
      <c r="B13" s="615"/>
      <c r="C13" s="652"/>
      <c r="D13" s="652"/>
      <c r="E13" s="653"/>
      <c r="F13" s="653"/>
      <c r="G13" s="653"/>
      <c r="H13" s="653"/>
      <c r="I13" s="653"/>
      <c r="J13" s="653"/>
      <c r="K13" s="653"/>
      <c r="L13" s="653"/>
      <c r="M13" s="591"/>
      <c r="N13" s="196" t="s">
        <v>258</v>
      </c>
      <c r="O13" s="70" t="s">
        <v>395</v>
      </c>
      <c r="P13" s="70" t="s">
        <v>396</v>
      </c>
      <c r="Q13" s="173" t="s">
        <v>455</v>
      </c>
      <c r="R13" s="231" t="s">
        <v>67</v>
      </c>
      <c r="S13" s="231" t="s">
        <v>68</v>
      </c>
      <c r="T13" s="231" t="s">
        <v>69</v>
      </c>
      <c r="U13" s="231" t="s">
        <v>70</v>
      </c>
      <c r="V13" s="231" t="s">
        <v>71</v>
      </c>
      <c r="W13" s="152">
        <v>408964889</v>
      </c>
      <c r="X13" s="152">
        <v>532230847</v>
      </c>
      <c r="Y13" s="152">
        <v>855157213</v>
      </c>
      <c r="Z13" s="152">
        <v>423190401</v>
      </c>
      <c r="AA13" s="152">
        <v>469312837</v>
      </c>
      <c r="AB13" s="636"/>
      <c r="AC13" s="637"/>
      <c r="AD13" s="637"/>
    </row>
    <row r="14" spans="1:30" ht="55.5" customHeight="1" x14ac:dyDescent="0.2">
      <c r="A14" s="651"/>
      <c r="B14" s="615"/>
      <c r="C14" s="652"/>
      <c r="D14" s="652"/>
      <c r="E14" s="653"/>
      <c r="F14" s="653"/>
      <c r="G14" s="653"/>
      <c r="H14" s="653"/>
      <c r="I14" s="653"/>
      <c r="J14" s="653"/>
      <c r="K14" s="653"/>
      <c r="L14" s="653"/>
      <c r="M14" s="591"/>
      <c r="N14" s="196" t="s">
        <v>196</v>
      </c>
      <c r="O14" s="145" t="s">
        <v>204</v>
      </c>
      <c r="P14" s="58" t="s">
        <v>205</v>
      </c>
      <c r="Q14" s="169">
        <v>1</v>
      </c>
      <c r="R14" s="218">
        <v>100</v>
      </c>
      <c r="S14" s="218">
        <v>100</v>
      </c>
      <c r="T14" s="218">
        <v>100</v>
      </c>
      <c r="U14" s="218">
        <v>100</v>
      </c>
      <c r="V14" s="218">
        <v>100</v>
      </c>
      <c r="W14" s="183">
        <f>'[3]TABEL 4.3'!$F$45</f>
        <v>411000000</v>
      </c>
      <c r="X14" s="183">
        <f>'[3]TABEL 4.3'!$H$45</f>
        <v>480870000</v>
      </c>
      <c r="Y14" s="183">
        <f>'[3]TABEL 4.3'!$J$45</f>
        <v>562617900</v>
      </c>
      <c r="Z14" s="183">
        <f>'[3]TABEL 4.3'!$L$45</f>
        <v>658262943</v>
      </c>
      <c r="AA14" s="183">
        <f>'[3]TABEL 4.3'!$N$45</f>
        <v>770167643.30999994</v>
      </c>
      <c r="AB14" s="636"/>
      <c r="AC14" s="637"/>
      <c r="AD14" s="637"/>
    </row>
    <row r="15" spans="1:30" ht="58.5" customHeight="1" x14ac:dyDescent="0.2">
      <c r="A15" s="651"/>
      <c r="B15" s="615" t="s">
        <v>22</v>
      </c>
      <c r="C15" s="88"/>
      <c r="D15" s="123" t="s">
        <v>23</v>
      </c>
      <c r="E15" s="88" t="s">
        <v>49</v>
      </c>
      <c r="F15" s="88" t="s">
        <v>43</v>
      </c>
      <c r="G15" s="88" t="s">
        <v>44</v>
      </c>
      <c r="H15" s="88" t="s">
        <v>45</v>
      </c>
      <c r="I15" s="88" t="s">
        <v>46</v>
      </c>
      <c r="J15" s="88" t="s">
        <v>47</v>
      </c>
      <c r="K15" s="88" t="s">
        <v>48</v>
      </c>
      <c r="L15" s="88"/>
      <c r="M15" s="79"/>
      <c r="N15" s="113"/>
      <c r="O15" s="80"/>
      <c r="P15" s="80"/>
      <c r="Q15" s="220"/>
      <c r="R15" s="220"/>
      <c r="S15" s="220"/>
      <c r="T15" s="220"/>
      <c r="U15" s="220"/>
      <c r="V15" s="220"/>
      <c r="W15" s="148"/>
      <c r="X15" s="148"/>
      <c r="Y15" s="148"/>
      <c r="Z15" s="148"/>
      <c r="AA15" s="148"/>
    </row>
    <row r="16" spans="1:30" ht="75" customHeight="1" x14ac:dyDescent="0.2">
      <c r="A16" s="651"/>
      <c r="B16" s="615"/>
      <c r="C16" s="654" t="s">
        <v>38</v>
      </c>
      <c r="D16" s="654" t="s">
        <v>72</v>
      </c>
      <c r="E16" s="654" t="s">
        <v>65</v>
      </c>
      <c r="F16" s="655">
        <v>82.05</v>
      </c>
      <c r="G16" s="656">
        <v>84.01</v>
      </c>
      <c r="H16" s="654">
        <v>86.07</v>
      </c>
      <c r="I16" s="654">
        <v>88.09</v>
      </c>
      <c r="J16" s="654">
        <v>90.07</v>
      </c>
      <c r="K16" s="654" t="s">
        <v>74</v>
      </c>
      <c r="L16" s="654" t="s">
        <v>90</v>
      </c>
      <c r="M16" s="591" t="s">
        <v>120</v>
      </c>
      <c r="N16" s="232" t="s">
        <v>141</v>
      </c>
      <c r="O16" s="86" t="s">
        <v>256</v>
      </c>
      <c r="P16" s="216" t="s">
        <v>257</v>
      </c>
      <c r="Q16" s="124">
        <f>2780/5405*100</f>
        <v>51.433857539315454</v>
      </c>
      <c r="R16" s="184">
        <f>3223/5854*100</f>
        <v>55.056371711650151</v>
      </c>
      <c r="S16" s="184">
        <f>3033/5664*100</f>
        <v>53.548728813559322</v>
      </c>
      <c r="T16" s="184">
        <f>2857/5488*100</f>
        <v>52.059037900874635</v>
      </c>
      <c r="U16" s="184">
        <f>2634/5265*100</f>
        <v>50.028490028490026</v>
      </c>
      <c r="V16" s="185">
        <f>2550/5084*100</f>
        <v>50.157356412273799</v>
      </c>
      <c r="W16" s="204">
        <f>1095484000-19500000</f>
        <v>1075984000</v>
      </c>
      <c r="X16" s="204">
        <f>1162758200-22500000</f>
        <v>1140258200</v>
      </c>
      <c r="Y16" s="204">
        <f>1210896110-22500000</f>
        <v>1188396110</v>
      </c>
      <c r="Z16" s="204">
        <f>1304940916-22500000</f>
        <v>1282440916</v>
      </c>
      <c r="AA16" s="204">
        <f>1360111187-22500000</f>
        <v>1337611187</v>
      </c>
      <c r="AB16" s="632" t="s">
        <v>456</v>
      </c>
      <c r="AC16" s="633"/>
      <c r="AD16" s="633"/>
    </row>
    <row r="17" spans="1:30" ht="75" customHeight="1" x14ac:dyDescent="0.2">
      <c r="A17" s="651"/>
      <c r="B17" s="615"/>
      <c r="C17" s="654"/>
      <c r="D17" s="654"/>
      <c r="E17" s="654"/>
      <c r="F17" s="655"/>
      <c r="G17" s="656"/>
      <c r="H17" s="654"/>
      <c r="I17" s="654"/>
      <c r="J17" s="654"/>
      <c r="K17" s="654"/>
      <c r="L17" s="654"/>
      <c r="M17" s="591"/>
      <c r="N17" s="232"/>
      <c r="O17" s="86" t="s">
        <v>259</v>
      </c>
      <c r="P17" s="216" t="s">
        <v>324</v>
      </c>
      <c r="Q17" s="124">
        <f>4016/5405*100</f>
        <v>74.301572617946348</v>
      </c>
      <c r="R17" s="186">
        <f>3284/5854*100</f>
        <v>56.098394260334814</v>
      </c>
      <c r="S17" s="186">
        <f>3284/5664*100</f>
        <v>57.98022598870056</v>
      </c>
      <c r="T17" s="186">
        <f>3284/5488*100</f>
        <v>59.839650145772595</v>
      </c>
      <c r="U17" s="186">
        <f>3284/5265*100</f>
        <v>62.374169040835703</v>
      </c>
      <c r="V17" s="186">
        <f>3284/5084*100</f>
        <v>64.594807238394964</v>
      </c>
      <c r="W17" s="204">
        <f>(0.16%*1530437741962)*85%</f>
        <v>2081395329.06832</v>
      </c>
      <c r="X17" s="204">
        <f>(0.16%*1530437741962)*85%</f>
        <v>2081395329.06832</v>
      </c>
      <c r="Y17" s="204">
        <f>(0.16%*1530437741962)*85%</f>
        <v>2081395329.06832</v>
      </c>
      <c r="Z17" s="204">
        <f>(0.16%*1530437741962)*85%</f>
        <v>2081395329.06832</v>
      </c>
      <c r="AA17" s="204">
        <f>(0.16%*1530437741962)*85%</f>
        <v>2081395329.06832</v>
      </c>
      <c r="AB17" s="632"/>
      <c r="AC17" s="633"/>
      <c r="AD17" s="633"/>
    </row>
    <row r="18" spans="1:30" ht="75" customHeight="1" x14ac:dyDescent="0.2">
      <c r="A18" s="651"/>
      <c r="B18" s="615"/>
      <c r="C18" s="654"/>
      <c r="D18" s="654"/>
      <c r="E18" s="654"/>
      <c r="F18" s="655"/>
      <c r="G18" s="656"/>
      <c r="H18" s="654"/>
      <c r="I18" s="654"/>
      <c r="J18" s="654"/>
      <c r="K18" s="654"/>
      <c r="L18" s="654"/>
      <c r="M18" s="591"/>
      <c r="N18" s="232"/>
      <c r="O18" s="102" t="s">
        <v>325</v>
      </c>
      <c r="P18" s="85" t="s">
        <v>326</v>
      </c>
      <c r="Q18" s="160">
        <v>115.34</v>
      </c>
      <c r="R18" s="128">
        <v>100</v>
      </c>
      <c r="S18" s="128">
        <v>100</v>
      </c>
      <c r="T18" s="128">
        <v>100</v>
      </c>
      <c r="U18" s="128">
        <v>100</v>
      </c>
      <c r="V18" s="128">
        <v>100</v>
      </c>
      <c r="W18" s="197">
        <v>24840446215</v>
      </c>
      <c r="X18" s="197">
        <v>26195151026</v>
      </c>
      <c r="Y18" s="197">
        <v>27504692327</v>
      </c>
      <c r="Z18" s="197">
        <v>28879305006</v>
      </c>
      <c r="AA18" s="197">
        <f>28879305006+(28879305006*5%)</f>
        <v>30323270256.299999</v>
      </c>
      <c r="AB18" s="632"/>
      <c r="AC18" s="633"/>
      <c r="AD18" s="633"/>
    </row>
    <row r="19" spans="1:30" ht="60" x14ac:dyDescent="0.2">
      <c r="A19" s="651"/>
      <c r="B19" s="615"/>
      <c r="C19" s="654"/>
      <c r="D19" s="654"/>
      <c r="E19" s="654"/>
      <c r="F19" s="655"/>
      <c r="G19" s="656"/>
      <c r="H19" s="654"/>
      <c r="I19" s="654"/>
      <c r="J19" s="654"/>
      <c r="K19" s="654"/>
      <c r="L19" s="654"/>
      <c r="M19" s="591"/>
      <c r="N19" s="196" t="s">
        <v>182</v>
      </c>
      <c r="O19" s="58" t="s">
        <v>183</v>
      </c>
      <c r="P19" s="58" t="s">
        <v>184</v>
      </c>
      <c r="Q19" s="189">
        <v>1</v>
      </c>
      <c r="R19" s="187">
        <v>1</v>
      </c>
      <c r="S19" s="187">
        <v>1</v>
      </c>
      <c r="T19" s="187">
        <v>1</v>
      </c>
      <c r="U19" s="187">
        <v>1</v>
      </c>
      <c r="V19" s="187">
        <v>1</v>
      </c>
      <c r="W19" s="151">
        <v>2574850000</v>
      </c>
      <c r="X19" s="151">
        <f t="shared" ref="X19:AA19" si="0">W19*3%+W19</f>
        <v>2652095500</v>
      </c>
      <c r="Y19" s="151">
        <f t="shared" si="0"/>
        <v>2731658365</v>
      </c>
      <c r="Z19" s="151">
        <f t="shared" si="0"/>
        <v>2813608115.9499998</v>
      </c>
      <c r="AA19" s="151">
        <f t="shared" si="0"/>
        <v>2898016359.4284997</v>
      </c>
      <c r="AB19" s="632"/>
      <c r="AC19" s="633"/>
      <c r="AD19" s="633"/>
    </row>
    <row r="20" spans="1:30" ht="75" customHeight="1" x14ac:dyDescent="0.2">
      <c r="A20" s="651"/>
      <c r="B20" s="615"/>
      <c r="C20" s="654"/>
      <c r="D20" s="654"/>
      <c r="E20" s="654"/>
      <c r="F20" s="655"/>
      <c r="G20" s="656"/>
      <c r="H20" s="654"/>
      <c r="I20" s="654"/>
      <c r="J20" s="654"/>
      <c r="K20" s="654"/>
      <c r="L20" s="654"/>
      <c r="M20" s="591"/>
      <c r="N20" s="196" t="s">
        <v>185</v>
      </c>
      <c r="O20" s="75" t="s">
        <v>253</v>
      </c>
      <c r="P20" s="206" t="s">
        <v>254</v>
      </c>
      <c r="Q20" s="164">
        <v>100</v>
      </c>
      <c r="R20" s="165">
        <v>100</v>
      </c>
      <c r="S20" s="165">
        <v>100</v>
      </c>
      <c r="T20" s="165">
        <v>100</v>
      </c>
      <c r="U20" s="165">
        <v>100</v>
      </c>
      <c r="V20" s="165">
        <v>100</v>
      </c>
      <c r="W20" s="152">
        <v>249745918</v>
      </c>
      <c r="X20" s="152">
        <v>256745918</v>
      </c>
      <c r="Y20" s="152">
        <v>264745918</v>
      </c>
      <c r="Z20" s="152">
        <v>270745918</v>
      </c>
      <c r="AA20" s="152">
        <v>277745918</v>
      </c>
      <c r="AB20" s="632"/>
      <c r="AC20" s="633"/>
      <c r="AD20" s="633"/>
    </row>
    <row r="21" spans="1:30" ht="59.25" customHeight="1" x14ac:dyDescent="0.2">
      <c r="A21" s="651"/>
      <c r="B21" s="615"/>
      <c r="C21" s="654"/>
      <c r="D21" s="654"/>
      <c r="E21" s="654"/>
      <c r="F21" s="655"/>
      <c r="G21" s="656"/>
      <c r="H21" s="654"/>
      <c r="I21" s="654"/>
      <c r="J21" s="654"/>
      <c r="K21" s="654"/>
      <c r="L21" s="654"/>
      <c r="M21" s="591"/>
      <c r="N21" s="196" t="s">
        <v>459</v>
      </c>
      <c r="O21" s="77" t="s">
        <v>327</v>
      </c>
      <c r="P21" s="77" t="s">
        <v>328</v>
      </c>
      <c r="Q21" s="325" t="s">
        <v>329</v>
      </c>
      <c r="R21" s="180">
        <v>1</v>
      </c>
      <c r="S21" s="180">
        <v>1</v>
      </c>
      <c r="T21" s="180">
        <v>1</v>
      </c>
      <c r="U21" s="180">
        <v>1</v>
      </c>
      <c r="V21" s="180">
        <v>1</v>
      </c>
      <c r="W21" s="150">
        <v>110000000</v>
      </c>
      <c r="X21" s="150">
        <v>140000000</v>
      </c>
      <c r="Y21" s="150">
        <v>220000000</v>
      </c>
      <c r="Z21" s="150">
        <f>Y21</f>
        <v>220000000</v>
      </c>
      <c r="AA21" s="150">
        <f>Z21</f>
        <v>220000000</v>
      </c>
      <c r="AB21" s="632"/>
      <c r="AC21" s="633"/>
      <c r="AD21" s="633"/>
    </row>
    <row r="22" spans="1:30" ht="57.75" customHeight="1" x14ac:dyDescent="0.2">
      <c r="A22" s="651"/>
      <c r="B22" s="615"/>
      <c r="C22" s="654"/>
      <c r="D22" s="654"/>
      <c r="E22" s="654"/>
      <c r="F22" s="655"/>
      <c r="G22" s="656"/>
      <c r="H22" s="654"/>
      <c r="I22" s="654"/>
      <c r="J22" s="654"/>
      <c r="K22" s="654"/>
      <c r="L22" s="654"/>
      <c r="M22" s="591"/>
      <c r="N22" s="196" t="s">
        <v>258</v>
      </c>
      <c r="O22" s="70" t="s">
        <v>395</v>
      </c>
      <c r="P22" s="70" t="s">
        <v>396</v>
      </c>
      <c r="Q22" s="169">
        <v>1</v>
      </c>
      <c r="R22" s="159">
        <v>100</v>
      </c>
      <c r="S22" s="158">
        <v>100</v>
      </c>
      <c r="T22" s="158">
        <v>100</v>
      </c>
      <c r="U22" s="158">
        <v>100</v>
      </c>
      <c r="V22" s="158">
        <v>100</v>
      </c>
      <c r="W22" s="152">
        <v>118264180</v>
      </c>
      <c r="X22" s="152">
        <v>136003807</v>
      </c>
      <c r="Y22" s="152">
        <v>206404378</v>
      </c>
      <c r="Z22" s="152">
        <v>237365035</v>
      </c>
      <c r="AA22" s="152">
        <v>272969790</v>
      </c>
      <c r="AB22" s="632"/>
      <c r="AC22" s="633"/>
      <c r="AD22" s="633"/>
    </row>
    <row r="23" spans="1:30" ht="75" customHeight="1" x14ac:dyDescent="0.2">
      <c r="A23" s="651"/>
      <c r="B23" s="615"/>
      <c r="C23" s="652" t="s">
        <v>39</v>
      </c>
      <c r="D23" s="652" t="s">
        <v>77</v>
      </c>
      <c r="E23" s="653" t="s">
        <v>78</v>
      </c>
      <c r="F23" s="653" t="s">
        <v>78</v>
      </c>
      <c r="G23" s="653" t="s">
        <v>78</v>
      </c>
      <c r="H23" s="653" t="s">
        <v>79</v>
      </c>
      <c r="I23" s="653" t="s">
        <v>79</v>
      </c>
      <c r="J23" s="653" t="s">
        <v>79</v>
      </c>
      <c r="K23" s="653" t="s">
        <v>79</v>
      </c>
      <c r="L23" s="654" t="s">
        <v>90</v>
      </c>
      <c r="M23" s="202" t="s">
        <v>442</v>
      </c>
      <c r="N23" s="232" t="s">
        <v>141</v>
      </c>
      <c r="O23" s="84" t="s">
        <v>397</v>
      </c>
      <c r="P23" s="84" t="s">
        <v>181</v>
      </c>
      <c r="Q23" s="155">
        <v>1</v>
      </c>
      <c r="R23" s="163">
        <v>1</v>
      </c>
      <c r="S23" s="163">
        <v>1</v>
      </c>
      <c r="T23" s="163">
        <v>1</v>
      </c>
      <c r="U23" s="163">
        <v>1</v>
      </c>
      <c r="V23" s="163">
        <v>1</v>
      </c>
      <c r="W23" s="197">
        <v>4575100000</v>
      </c>
      <c r="X23" s="197">
        <f t="shared" ref="X23:AA23" si="1">W23*3%+W23</f>
        <v>4712353000</v>
      </c>
      <c r="Y23" s="197">
        <f t="shared" si="1"/>
        <v>4853723590</v>
      </c>
      <c r="Z23" s="197">
        <f t="shared" si="1"/>
        <v>4999335297.6999998</v>
      </c>
      <c r="AA23" s="197">
        <f t="shared" si="1"/>
        <v>5149315356.6309996</v>
      </c>
      <c r="AB23" s="632"/>
      <c r="AC23" s="633"/>
      <c r="AD23" s="633"/>
    </row>
    <row r="24" spans="1:30" ht="75" customHeight="1" x14ac:dyDescent="0.2">
      <c r="A24" s="651"/>
      <c r="B24" s="615"/>
      <c r="C24" s="652"/>
      <c r="D24" s="652"/>
      <c r="E24" s="653"/>
      <c r="F24" s="653"/>
      <c r="G24" s="653"/>
      <c r="H24" s="653"/>
      <c r="I24" s="653"/>
      <c r="J24" s="653"/>
      <c r="K24" s="653"/>
      <c r="L24" s="654"/>
      <c r="M24" s="202" t="s">
        <v>332</v>
      </c>
      <c r="N24" s="232"/>
      <c r="O24" s="85" t="s">
        <v>334</v>
      </c>
      <c r="P24" s="86" t="s">
        <v>335</v>
      </c>
      <c r="Q24" s="193">
        <v>0.5</v>
      </c>
      <c r="R24" s="194">
        <v>1</v>
      </c>
      <c r="S24" s="194">
        <v>1</v>
      </c>
      <c r="T24" s="194">
        <v>1</v>
      </c>
      <c r="U24" s="194">
        <v>1</v>
      </c>
      <c r="V24" s="194">
        <v>1</v>
      </c>
      <c r="W24" s="204">
        <v>39696000</v>
      </c>
      <c r="X24" s="204">
        <v>87331200</v>
      </c>
      <c r="Y24" s="204">
        <v>104797440</v>
      </c>
      <c r="Z24" s="204">
        <v>125756928</v>
      </c>
      <c r="AA24" s="204">
        <v>150908314</v>
      </c>
      <c r="AB24" s="632"/>
      <c r="AC24" s="633"/>
      <c r="AD24" s="633"/>
    </row>
    <row r="25" spans="1:30" ht="108.75" customHeight="1" x14ac:dyDescent="0.2">
      <c r="A25" s="651"/>
      <c r="B25" s="615"/>
      <c r="C25" s="652"/>
      <c r="D25" s="652"/>
      <c r="E25" s="653"/>
      <c r="F25" s="653"/>
      <c r="G25" s="653"/>
      <c r="H25" s="653"/>
      <c r="I25" s="653"/>
      <c r="J25" s="653"/>
      <c r="K25" s="653"/>
      <c r="L25" s="654"/>
      <c r="M25" s="629"/>
      <c r="N25" s="647" t="s">
        <v>330</v>
      </c>
      <c r="O25" s="60" t="s">
        <v>172</v>
      </c>
      <c r="P25" s="60" t="s">
        <v>173</v>
      </c>
      <c r="Q25" s="189">
        <v>1</v>
      </c>
      <c r="R25" s="188" t="s">
        <v>174</v>
      </c>
      <c r="S25" s="188" t="s">
        <v>174</v>
      </c>
      <c r="T25" s="188" t="s">
        <v>174</v>
      </c>
      <c r="U25" s="188" t="s">
        <v>174</v>
      </c>
      <c r="V25" s="188" t="s">
        <v>174</v>
      </c>
      <c r="W25" s="152">
        <v>753000000</v>
      </c>
      <c r="X25" s="152">
        <v>828300000</v>
      </c>
      <c r="Y25" s="152">
        <v>911130000</v>
      </c>
      <c r="Z25" s="152">
        <v>1002243000</v>
      </c>
      <c r="AA25" s="152">
        <v>1102467300</v>
      </c>
      <c r="AB25" s="632"/>
      <c r="AC25" s="633"/>
      <c r="AD25" s="633"/>
    </row>
    <row r="26" spans="1:30" ht="91.5" customHeight="1" x14ac:dyDescent="0.2">
      <c r="A26" s="651"/>
      <c r="B26" s="615"/>
      <c r="C26" s="652"/>
      <c r="D26" s="652"/>
      <c r="E26" s="653"/>
      <c r="F26" s="653"/>
      <c r="G26" s="653"/>
      <c r="H26" s="653"/>
      <c r="I26" s="653"/>
      <c r="J26" s="653"/>
      <c r="K26" s="653"/>
      <c r="L26" s="654"/>
      <c r="M26" s="630"/>
      <c r="N26" s="647"/>
      <c r="O26" s="60" t="s">
        <v>175</v>
      </c>
      <c r="P26" s="60" t="s">
        <v>176</v>
      </c>
      <c r="Q26" s="189">
        <v>1</v>
      </c>
      <c r="R26" s="188" t="s">
        <v>174</v>
      </c>
      <c r="S26" s="188" t="s">
        <v>174</v>
      </c>
      <c r="T26" s="188" t="s">
        <v>174</v>
      </c>
      <c r="U26" s="188" t="s">
        <v>174</v>
      </c>
      <c r="V26" s="188" t="s">
        <v>174</v>
      </c>
      <c r="W26" s="152">
        <v>3429036500</v>
      </c>
      <c r="X26" s="152">
        <v>3760488325</v>
      </c>
      <c r="Y26" s="152">
        <v>4092512741</v>
      </c>
      <c r="Z26" s="152">
        <v>4405138378</v>
      </c>
      <c r="AA26" s="152">
        <v>4738395297</v>
      </c>
      <c r="AB26" s="632"/>
      <c r="AC26" s="633"/>
      <c r="AD26" s="633"/>
    </row>
    <row r="27" spans="1:30" ht="51.75" customHeight="1" x14ac:dyDescent="0.2">
      <c r="A27" s="651"/>
      <c r="B27" s="615"/>
      <c r="C27" s="652"/>
      <c r="D27" s="652"/>
      <c r="E27" s="653"/>
      <c r="F27" s="653"/>
      <c r="G27" s="653"/>
      <c r="H27" s="653"/>
      <c r="I27" s="653"/>
      <c r="J27" s="653"/>
      <c r="K27" s="653"/>
      <c r="L27" s="654"/>
      <c r="M27" s="630"/>
      <c r="N27" s="647" t="s">
        <v>458</v>
      </c>
      <c r="O27" s="60" t="s">
        <v>249</v>
      </c>
      <c r="P27" s="60" t="s">
        <v>250</v>
      </c>
      <c r="Q27" s="189">
        <v>1</v>
      </c>
      <c r="R27" s="187">
        <v>1</v>
      </c>
      <c r="S27" s="187">
        <v>1</v>
      </c>
      <c r="T27" s="187">
        <v>1</v>
      </c>
      <c r="U27" s="187">
        <v>1</v>
      </c>
      <c r="V27" s="187">
        <v>1</v>
      </c>
      <c r="W27" s="152">
        <v>272775905874</v>
      </c>
      <c r="X27" s="152">
        <v>287452920811</v>
      </c>
      <c r="Y27" s="152">
        <v>287823658811</v>
      </c>
      <c r="Z27" s="152">
        <v>293994858390</v>
      </c>
      <c r="AA27" s="152">
        <v>293033529128</v>
      </c>
      <c r="AB27" s="632"/>
      <c r="AC27" s="633"/>
      <c r="AD27" s="633"/>
    </row>
    <row r="28" spans="1:30" ht="41.25" customHeight="1" x14ac:dyDescent="0.2">
      <c r="A28" s="651"/>
      <c r="B28" s="615"/>
      <c r="C28" s="652"/>
      <c r="D28" s="652"/>
      <c r="E28" s="653"/>
      <c r="F28" s="653"/>
      <c r="G28" s="653"/>
      <c r="H28" s="653"/>
      <c r="I28" s="653"/>
      <c r="J28" s="653"/>
      <c r="K28" s="653"/>
      <c r="L28" s="654"/>
      <c r="M28" s="631"/>
      <c r="N28" s="647"/>
      <c r="O28" s="60" t="s">
        <v>251</v>
      </c>
      <c r="P28" s="60" t="s">
        <v>252</v>
      </c>
      <c r="Q28" s="189">
        <v>1</v>
      </c>
      <c r="R28" s="187">
        <v>1</v>
      </c>
      <c r="S28" s="187">
        <v>1</v>
      </c>
      <c r="T28" s="187">
        <v>1</v>
      </c>
      <c r="U28" s="187">
        <v>1</v>
      </c>
      <c r="V28" s="187">
        <v>1</v>
      </c>
      <c r="W28" s="152">
        <v>1877438034</v>
      </c>
      <c r="X28" s="152">
        <v>2097319291</v>
      </c>
      <c r="Y28" s="152">
        <v>2325009292</v>
      </c>
      <c r="Z28" s="152">
        <v>2584722003</v>
      </c>
      <c r="AA28" s="152">
        <v>2874590978</v>
      </c>
      <c r="AB28" s="632"/>
      <c r="AC28" s="633"/>
      <c r="AD28" s="633"/>
    </row>
    <row r="29" spans="1:30" ht="12.75" customHeight="1" x14ac:dyDescent="0.2">
      <c r="A29" s="326"/>
      <c r="B29" s="326"/>
      <c r="C29" s="326"/>
      <c r="D29" s="327"/>
      <c r="E29" s="326"/>
      <c r="F29" s="326"/>
      <c r="G29" s="326"/>
      <c r="H29" s="326"/>
      <c r="I29" s="326"/>
      <c r="J29" s="326"/>
      <c r="K29" s="326"/>
      <c r="L29" s="326"/>
      <c r="M29" s="328"/>
      <c r="N29" s="248"/>
      <c r="O29" s="329"/>
      <c r="P29" s="329"/>
      <c r="Q29" s="330"/>
      <c r="R29" s="330"/>
      <c r="S29" s="330"/>
      <c r="T29" s="330"/>
      <c r="U29" s="330"/>
      <c r="V29" s="330"/>
      <c r="W29" s="331"/>
      <c r="X29" s="331"/>
      <c r="Y29" s="331"/>
      <c r="Z29" s="331"/>
      <c r="AA29" s="331"/>
      <c r="AB29" s="632"/>
      <c r="AC29" s="633"/>
      <c r="AD29" s="633"/>
    </row>
    <row r="30" spans="1:30" x14ac:dyDescent="0.2">
      <c r="A30" s="326"/>
      <c r="B30" s="326"/>
      <c r="C30" s="326"/>
      <c r="D30" s="327"/>
      <c r="E30" s="326"/>
      <c r="F30" s="326"/>
      <c r="G30" s="326"/>
      <c r="H30" s="326"/>
      <c r="I30" s="326"/>
      <c r="J30" s="326"/>
      <c r="K30" s="326"/>
      <c r="L30" s="326"/>
      <c r="M30" s="328"/>
      <c r="N30" s="248"/>
      <c r="O30" s="329"/>
      <c r="P30" s="329"/>
      <c r="Q30" s="330"/>
      <c r="R30" s="330"/>
      <c r="S30" s="330"/>
      <c r="T30" s="330"/>
      <c r="U30" s="330"/>
      <c r="V30" s="330"/>
      <c r="W30" s="331"/>
      <c r="X30" s="331"/>
      <c r="Y30" s="331"/>
      <c r="Z30" s="331"/>
      <c r="AA30" s="331"/>
    </row>
  </sheetData>
  <mergeCells count="67">
    <mergeCell ref="L16:L22"/>
    <mergeCell ref="C23:C28"/>
    <mergeCell ref="D23:D28"/>
    <mergeCell ref="E23:E28"/>
    <mergeCell ref="F23:F28"/>
    <mergeCell ref="G23:G28"/>
    <mergeCell ref="H23:H28"/>
    <mergeCell ref="I23:I28"/>
    <mergeCell ref="J23:J28"/>
    <mergeCell ref="K23:K28"/>
    <mergeCell ref="L23:L28"/>
    <mergeCell ref="G16:G22"/>
    <mergeCell ref="H16:H22"/>
    <mergeCell ref="I16:I22"/>
    <mergeCell ref="J16:J22"/>
    <mergeCell ref="K16:K22"/>
    <mergeCell ref="B15:B28"/>
    <mergeCell ref="C16:C22"/>
    <mergeCell ref="D16:D22"/>
    <mergeCell ref="E16:E22"/>
    <mergeCell ref="F16:F22"/>
    <mergeCell ref="J5:J8"/>
    <mergeCell ref="K5:K8"/>
    <mergeCell ref="L5:L8"/>
    <mergeCell ref="E9:E14"/>
    <mergeCell ref="F9:F14"/>
    <mergeCell ref="G9:G14"/>
    <mergeCell ref="H9:H14"/>
    <mergeCell ref="I9:I14"/>
    <mergeCell ref="J9:J14"/>
    <mergeCell ref="K9:K14"/>
    <mergeCell ref="L9:L14"/>
    <mergeCell ref="E5:E8"/>
    <mergeCell ref="F5:F8"/>
    <mergeCell ref="G5:G8"/>
    <mergeCell ref="H5:H8"/>
    <mergeCell ref="I5:I8"/>
    <mergeCell ref="A4:A28"/>
    <mergeCell ref="L1:L2"/>
    <mergeCell ref="M1:M2"/>
    <mergeCell ref="N1:N2"/>
    <mergeCell ref="A1:A2"/>
    <mergeCell ref="B1:B2"/>
    <mergeCell ref="C1:C2"/>
    <mergeCell ref="D1:D2"/>
    <mergeCell ref="E1:E2"/>
    <mergeCell ref="F1:K1"/>
    <mergeCell ref="B4:B14"/>
    <mergeCell ref="C5:C8"/>
    <mergeCell ref="C9:C14"/>
    <mergeCell ref="D5:D8"/>
    <mergeCell ref="N27:N28"/>
    <mergeCell ref="D9:D14"/>
    <mergeCell ref="P1:P2"/>
    <mergeCell ref="Q1:Q2"/>
    <mergeCell ref="R1:V1"/>
    <mergeCell ref="W1:AA1"/>
    <mergeCell ref="N25:N26"/>
    <mergeCell ref="N11:N12"/>
    <mergeCell ref="O1:O3"/>
    <mergeCell ref="M25:M28"/>
    <mergeCell ref="AB16:AD29"/>
    <mergeCell ref="AB5:AD8"/>
    <mergeCell ref="AB9:AD14"/>
    <mergeCell ref="M5:M8"/>
    <mergeCell ref="M9:M14"/>
    <mergeCell ref="M16:M22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TC-11</vt:lpstr>
      <vt:lpstr>misi 1</vt:lpstr>
      <vt:lpstr>misi 2</vt:lpstr>
      <vt:lpstr>misi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Makmur [2019]</dc:creator>
  <cp:lastModifiedBy>Windows User</cp:lastModifiedBy>
  <dcterms:created xsi:type="dcterms:W3CDTF">2025-03-20T12:19:15Z</dcterms:created>
  <dcterms:modified xsi:type="dcterms:W3CDTF">2025-06-23T03:08:42Z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2021-08-22T00:00:00Z</vt:filetime>
  </property>
  <property fmtid="{D5CDD505-2E9C-101B-9397-08002B2CF9AE}" pid="3" name="Creator">
    <vt:lpwstr>Microsoft® Excel® 2010</vt:lpwstr>
  </property>
  <property fmtid="{D5CDD505-2E9C-101B-9397-08002B2CF9AE}" pid="4" name="LastSaved">
    <vt:filetime>2025-03-20T00:00:00Z</vt:filetime>
  </property>
  <property fmtid="{D5CDD505-2E9C-101B-9397-08002B2CF9AE}" pid="5" name="Producer">
    <vt:lpwstr>Microsoft® Excel® 2010</vt:lpwstr>
  </property>
</Properties>
</file>